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2025 taan ky\Quyết định phân bổ\Bổ sung lần 2\Quyeets ddinh - Copy (2)\"/>
    </mc:Choice>
  </mc:AlternateContent>
  <xr:revisionPtr revIDLastSave="0" documentId="13_ncr:1_{70EA286D-D6E7-4EA0-818F-3644D9789325}" xr6:coauthVersionLast="47" xr6:coauthVersionMax="47" xr10:uidLastSave="{00000000-0000-0000-0000-000000000000}"/>
  <bookViews>
    <workbookView xWindow="-110" yWindow="-110" windowWidth="19420" windowHeight="10300" tabRatio="910" firstSheet="2" activeTab="11" xr2:uid="{00000000-000D-0000-FFFF-FFFF00000000}"/>
  </bookViews>
  <sheets>
    <sheet name="CĐNSĐP - 15" sheetId="56" r:id="rId1"/>
    <sheet name="THU_ NSĐP -16" sheetId="52" r:id="rId2"/>
    <sheet name="DU TOAN CHI NS THEO LV-34" sheetId="53" r:id="rId3"/>
    <sheet name="TH CHI 2025- Biểu số 01" sheetId="58" r:id="rId4"/>
    <sheet name="TM" sheetId="62" r:id="rId5"/>
    <sheet name="Biểu 35" sheetId="25" r:id="rId6"/>
    <sheet name="Biểu 36" sheetId="26" state="hidden" r:id="rId7"/>
    <sheet name="Biểu 37" sheetId="27" r:id="rId8"/>
    <sheet name="TM GIÁO DỤC" sheetId="61" r:id="rId9"/>
    <sheet name="CTMTQG" sheetId="63" r:id="rId10"/>
    <sheet name="Vốn SNDTTS" sheetId="64" r:id="rId11"/>
    <sheet name="SNGN" sheetId="65" r:id="rId12"/>
    <sheet name="SNNTM" sheetId="66" r:id="rId13"/>
    <sheet name="Biểu 45" sheetId="35" state="hidden" r:id="rId14"/>
  </sheets>
  <externalReferences>
    <externalReference r:id="rId15"/>
    <externalReference r:id="rId16"/>
  </externalReferences>
  <definedNames>
    <definedName name="chuong_phuluc_35" localSheetId="5">'Biểu 35'!#REF!</definedName>
    <definedName name="chuong_phuluc_35_name" localSheetId="5">'Biểu 35'!$A$2</definedName>
    <definedName name="chuong_phuluc_36" localSheetId="6">'Biểu 36'!#REF!</definedName>
    <definedName name="chuong_phuluc_36_name" localSheetId="6">'Biểu 36'!$A$1</definedName>
    <definedName name="chuong_phuluc_37" localSheetId="7">'Biểu 37'!#REF!</definedName>
    <definedName name="chuong_phuluc_37_name" localSheetId="7">'Biểu 37'!$A$2</definedName>
    <definedName name="chuong_phuluc_45" localSheetId="13">'Biểu 45'!#REF!</definedName>
    <definedName name="chuong_phuluc_45_name" localSheetId="13">'Biểu 45'!$A$1</definedName>
    <definedName name="_xlnm.Print_Area" localSheetId="7">'Biểu 37'!$A$1:$R$37</definedName>
    <definedName name="_xlnm.Print_Area" localSheetId="11">SNGN!$A$1:$Z$19</definedName>
    <definedName name="_xlnm.Print_Titles" localSheetId="5">'Biểu 35'!$5:$7</definedName>
    <definedName name="_xlnm.Print_Titles" localSheetId="0">'CĐNSĐP - 15'!$5:$6</definedName>
    <definedName name="_xlnm.Print_Titles" localSheetId="2">'DU TOAN CHI NS THEO LV-34'!$5:$6</definedName>
    <definedName name="_xlnm.Print_Titles" localSheetId="3">'TH CHI 2025- Biểu số 01'!$5:$8</definedName>
    <definedName name="_xlnm.Print_Titles" localSheetId="1">'THU_ NSĐP -16'!$4:$4</definedName>
  </definedNames>
  <calcPr calcId="191029"/>
</workbook>
</file>

<file path=xl/calcChain.xml><?xml version="1.0" encoding="utf-8"?>
<calcChain xmlns="http://schemas.openxmlformats.org/spreadsheetml/2006/main">
  <c r="K116" i="62" l="1"/>
  <c r="P10" i="27"/>
  <c r="P13" i="27"/>
  <c r="P12" i="27"/>
  <c r="D10" i="27"/>
  <c r="H9" i="62"/>
  <c r="H8" i="62" s="1"/>
  <c r="I9" i="62"/>
  <c r="E16" i="58"/>
  <c r="O12" i="27"/>
  <c r="M12" i="27" s="1"/>
  <c r="C18" i="25"/>
  <c r="H13" i="25"/>
  <c r="C13" i="25" s="1"/>
  <c r="U14" i="65"/>
  <c r="M46" i="63" l="1"/>
  <c r="L46" i="63"/>
  <c r="M23" i="63"/>
  <c r="L23" i="63"/>
  <c r="M39" i="63"/>
  <c r="L39" i="63"/>
  <c r="M28" i="63"/>
  <c r="C71" i="58"/>
  <c r="C68" i="58"/>
  <c r="C57" i="58"/>
  <c r="C55" i="58"/>
  <c r="C54" i="58"/>
  <c r="C64" i="58"/>
  <c r="C61" i="58"/>
  <c r="R14" i="66"/>
  <c r="L28" i="63"/>
  <c r="L17" i="63"/>
  <c r="H14" i="25"/>
  <c r="F69" i="58"/>
  <c r="F66" i="58"/>
  <c r="F62" i="58"/>
  <c r="D12" i="64" l="1"/>
  <c r="C12" i="64"/>
  <c r="R15" i="66" l="1"/>
  <c r="O15" i="66"/>
  <c r="E15" i="66"/>
  <c r="D15" i="66"/>
  <c r="C15" i="66"/>
  <c r="O14" i="66"/>
  <c r="E14" i="66"/>
  <c r="C14" i="66" s="1"/>
  <c r="D14" i="66"/>
  <c r="R13" i="66"/>
  <c r="O13" i="66"/>
  <c r="O11" i="66" s="1"/>
  <c r="I13" i="66"/>
  <c r="E13" i="66"/>
  <c r="D13" i="66"/>
  <c r="D11" i="66" s="1"/>
  <c r="O12" i="66"/>
  <c r="I12" i="66"/>
  <c r="I11" i="66" s="1"/>
  <c r="E12" i="66"/>
  <c r="D12" i="66"/>
  <c r="C12" i="66"/>
  <c r="T11" i="66"/>
  <c r="S11" i="66"/>
  <c r="R11" i="66"/>
  <c r="Q11" i="66"/>
  <c r="P11" i="66"/>
  <c r="N11" i="66"/>
  <c r="M11" i="66"/>
  <c r="L11" i="66"/>
  <c r="K11" i="66"/>
  <c r="J11" i="66"/>
  <c r="H11" i="66"/>
  <c r="G11" i="66"/>
  <c r="F11" i="66"/>
  <c r="E11" i="66"/>
  <c r="A3" i="66"/>
  <c r="X15" i="65"/>
  <c r="F15" i="65"/>
  <c r="E15" i="65"/>
  <c r="D15" i="65"/>
  <c r="X14" i="65"/>
  <c r="F14" i="65"/>
  <c r="E14" i="65"/>
  <c r="D14" i="65"/>
  <c r="C14" i="65" s="1"/>
  <c r="X13" i="65"/>
  <c r="U13" i="65"/>
  <c r="R13" i="65"/>
  <c r="R12" i="65" s="1"/>
  <c r="O13" i="65"/>
  <c r="O12" i="65" s="1"/>
  <c r="L13" i="65"/>
  <c r="L12" i="65" s="1"/>
  <c r="I13" i="65"/>
  <c r="I12" i="65" s="1"/>
  <c r="F13" i="65"/>
  <c r="E13" i="65"/>
  <c r="D13" i="65"/>
  <c r="Z12" i="65"/>
  <c r="Y12" i="65"/>
  <c r="X12" i="65"/>
  <c r="W12" i="65"/>
  <c r="V12" i="65"/>
  <c r="T12" i="65"/>
  <c r="S12" i="65"/>
  <c r="Q12" i="65"/>
  <c r="P12" i="65"/>
  <c r="N12" i="65"/>
  <c r="M12" i="65"/>
  <c r="K12" i="65"/>
  <c r="J12" i="65"/>
  <c r="H12" i="65"/>
  <c r="G12" i="65"/>
  <c r="A3" i="65"/>
  <c r="AC17" i="64"/>
  <c r="AB17" i="64"/>
  <c r="AA17" i="64"/>
  <c r="Z17" i="64"/>
  <c r="Y17" i="64"/>
  <c r="X17" i="64"/>
  <c r="W17" i="64"/>
  <c r="V17" i="64"/>
  <c r="U17" i="64"/>
  <c r="BE15" i="64"/>
  <c r="BD15" i="64"/>
  <c r="BC15" i="64"/>
  <c r="BB15" i="64"/>
  <c r="BA15" i="64"/>
  <c r="AZ15" i="64"/>
  <c r="AY15" i="64"/>
  <c r="AX15" i="64"/>
  <c r="AW15" i="64"/>
  <c r="AV15" i="64"/>
  <c r="AU15" i="64"/>
  <c r="AT15" i="64"/>
  <c r="AP15" i="64"/>
  <c r="E15" i="64"/>
  <c r="D15" i="64"/>
  <c r="C15" i="64"/>
  <c r="BE14" i="64"/>
  <c r="BD14" i="64"/>
  <c r="BC14" i="64"/>
  <c r="BB14" i="64"/>
  <c r="BA14" i="64"/>
  <c r="AZ14" i="64"/>
  <c r="AY14" i="64"/>
  <c r="AX14" i="64"/>
  <c r="AW14" i="64"/>
  <c r="AV14" i="64"/>
  <c r="AU14" i="64"/>
  <c r="AT14" i="64"/>
  <c r="AM14" i="64"/>
  <c r="AM11" i="64" s="1"/>
  <c r="E14" i="64"/>
  <c r="D14" i="64"/>
  <c r="C14" i="64"/>
  <c r="BE13" i="64"/>
  <c r="BD13" i="64"/>
  <c r="BC13" i="64"/>
  <c r="BB13" i="64"/>
  <c r="BA13" i="64"/>
  <c r="AZ13" i="64"/>
  <c r="AY13" i="64"/>
  <c r="AX13" i="64"/>
  <c r="AW13" i="64"/>
  <c r="AV13" i="64"/>
  <c r="AU13" i="64"/>
  <c r="AT13" i="64"/>
  <c r="AD13" i="64"/>
  <c r="AD11" i="64" s="1"/>
  <c r="E13" i="64"/>
  <c r="D13" i="64"/>
  <c r="D11" i="64" s="1"/>
  <c r="R12" i="64"/>
  <c r="O12" i="64"/>
  <c r="O11" i="64" s="1"/>
  <c r="L12" i="64"/>
  <c r="E12" i="64"/>
  <c r="BD11" i="64"/>
  <c r="AR11" i="64"/>
  <c r="AQ11" i="64"/>
  <c r="AP11" i="64"/>
  <c r="AO11" i="64"/>
  <c r="AN11" i="64"/>
  <c r="AL11" i="64"/>
  <c r="AK11" i="64"/>
  <c r="AJ11" i="64"/>
  <c r="AI11" i="64"/>
  <c r="AH11" i="64"/>
  <c r="AG11" i="64"/>
  <c r="AF11" i="64"/>
  <c r="AE11" i="64"/>
  <c r="AC11" i="64"/>
  <c r="AB11" i="64"/>
  <c r="AA11" i="64"/>
  <c r="Z11" i="64"/>
  <c r="Y11" i="64"/>
  <c r="X11" i="64"/>
  <c r="W11" i="64"/>
  <c r="V11" i="64"/>
  <c r="U11" i="64"/>
  <c r="T11" i="64"/>
  <c r="S11" i="64"/>
  <c r="R11" i="64"/>
  <c r="Q11" i="64"/>
  <c r="P11" i="64"/>
  <c r="N11" i="64"/>
  <c r="M11" i="64"/>
  <c r="L11" i="64"/>
  <c r="K11" i="64"/>
  <c r="J11" i="64"/>
  <c r="I11" i="64"/>
  <c r="H11" i="64"/>
  <c r="BE11" i="64" s="1"/>
  <c r="G11" i="64"/>
  <c r="F11" i="64"/>
  <c r="E11" i="64"/>
  <c r="A4" i="64"/>
  <c r="G46" i="63"/>
  <c r="M45" i="63"/>
  <c r="L45" i="63"/>
  <c r="F45" i="63" s="1"/>
  <c r="M44" i="63"/>
  <c r="G44" i="63" s="1"/>
  <c r="L44" i="63"/>
  <c r="F44" i="63" s="1"/>
  <c r="M43" i="63"/>
  <c r="G43" i="63" s="1"/>
  <c r="L43" i="63"/>
  <c r="F43" i="63" s="1"/>
  <c r="M42" i="63"/>
  <c r="G42" i="63" s="1"/>
  <c r="L42" i="63"/>
  <c r="J41" i="63"/>
  <c r="I41" i="63"/>
  <c r="H41" i="63"/>
  <c r="M40" i="63"/>
  <c r="G40" i="63" s="1"/>
  <c r="L40" i="63"/>
  <c r="K40" i="63" s="1"/>
  <c r="G39" i="63"/>
  <c r="K39" i="63"/>
  <c r="M37" i="63"/>
  <c r="L37" i="63"/>
  <c r="F37" i="63" s="1"/>
  <c r="M36" i="63"/>
  <c r="G36" i="63" s="1"/>
  <c r="L36" i="63"/>
  <c r="M34" i="63"/>
  <c r="G34" i="63" s="1"/>
  <c r="L34" i="63"/>
  <c r="M33" i="63"/>
  <c r="G33" i="63" s="1"/>
  <c r="L33" i="63"/>
  <c r="M31" i="63"/>
  <c r="G31" i="63" s="1"/>
  <c r="L31" i="63"/>
  <c r="F31" i="63" s="1"/>
  <c r="M29" i="63"/>
  <c r="G29" i="63" s="1"/>
  <c r="L29" i="63"/>
  <c r="G28" i="63"/>
  <c r="F28" i="63"/>
  <c r="M26" i="63"/>
  <c r="M25" i="63" s="1"/>
  <c r="L26" i="63"/>
  <c r="L25" i="63" s="1"/>
  <c r="M24" i="63"/>
  <c r="G24" i="63" s="1"/>
  <c r="L24" i="63"/>
  <c r="F24" i="63" s="1"/>
  <c r="G23" i="63"/>
  <c r="M22" i="63"/>
  <c r="G22" i="63" s="1"/>
  <c r="L22" i="63"/>
  <c r="M21" i="63"/>
  <c r="G21" i="63" s="1"/>
  <c r="L21" i="63"/>
  <c r="F21" i="63" s="1"/>
  <c r="M20" i="63"/>
  <c r="L20" i="63"/>
  <c r="F20" i="63" s="1"/>
  <c r="G20" i="63"/>
  <c r="M18" i="63"/>
  <c r="L18" i="63"/>
  <c r="F18" i="63" s="1"/>
  <c r="M16" i="63"/>
  <c r="G16" i="63" s="1"/>
  <c r="L16" i="63"/>
  <c r="K16" i="63" s="1"/>
  <c r="M15" i="63"/>
  <c r="G15" i="63" s="1"/>
  <c r="L15" i="63"/>
  <c r="F15" i="63" s="1"/>
  <c r="M13" i="63"/>
  <c r="G13" i="63" s="1"/>
  <c r="L13" i="63"/>
  <c r="M12" i="63"/>
  <c r="G12" i="63" s="1"/>
  <c r="L12" i="63"/>
  <c r="K12" i="63" s="1"/>
  <c r="J10" i="63"/>
  <c r="J9" i="63" s="1"/>
  <c r="I10" i="63"/>
  <c r="H10" i="63"/>
  <c r="H9" i="63" s="1"/>
  <c r="I9" i="63"/>
  <c r="E12" i="58"/>
  <c r="G12" i="58"/>
  <c r="U12" i="65" l="1"/>
  <c r="C13" i="64"/>
  <c r="K29" i="63"/>
  <c r="K18" i="63"/>
  <c r="K17" i="63" s="1"/>
  <c r="D12" i="65"/>
  <c r="F12" i="65"/>
  <c r="C13" i="65"/>
  <c r="C15" i="65"/>
  <c r="C12" i="65" s="1"/>
  <c r="E12" i="65"/>
  <c r="C13" i="66"/>
  <c r="C11" i="66" s="1"/>
  <c r="C11" i="64"/>
  <c r="K13" i="63"/>
  <c r="K28" i="63"/>
  <c r="K27" i="63" s="1"/>
  <c r="M38" i="63"/>
  <c r="K42" i="63"/>
  <c r="E43" i="63"/>
  <c r="K20" i="63"/>
  <c r="K22" i="63"/>
  <c r="K33" i="63"/>
  <c r="K37" i="63"/>
  <c r="M41" i="63"/>
  <c r="L11" i="63"/>
  <c r="F12" i="63"/>
  <c r="E12" i="63" s="1"/>
  <c r="K46" i="63"/>
  <c r="K21" i="63"/>
  <c r="K24" i="63"/>
  <c r="L35" i="63"/>
  <c r="E24" i="63"/>
  <c r="K11" i="63"/>
  <c r="G27" i="63"/>
  <c r="L32" i="63"/>
  <c r="F36" i="63"/>
  <c r="F39" i="63"/>
  <c r="E39" i="63" s="1"/>
  <c r="M14" i="63"/>
  <c r="G14" i="63" s="1"/>
  <c r="E15" i="63"/>
  <c r="G18" i="63"/>
  <c r="E18" i="63" s="1"/>
  <c r="E17" i="63" s="1"/>
  <c r="G26" i="63"/>
  <c r="G25" i="63" s="1"/>
  <c r="F29" i="63"/>
  <c r="E29" i="63" s="1"/>
  <c r="F33" i="63"/>
  <c r="E33" i="63" s="1"/>
  <c r="K36" i="63"/>
  <c r="K35" i="63" s="1"/>
  <c r="K45" i="63"/>
  <c r="K23" i="63"/>
  <c r="F46" i="63"/>
  <c r="E46" i="63" s="1"/>
  <c r="L41" i="63"/>
  <c r="K43" i="63"/>
  <c r="F16" i="63"/>
  <c r="E16" i="63" s="1"/>
  <c r="F13" i="63"/>
  <c r="F11" i="63" s="1"/>
  <c r="L27" i="63"/>
  <c r="L19" i="63"/>
  <c r="K34" i="63"/>
  <c r="F40" i="63"/>
  <c r="F42" i="63"/>
  <c r="E42" i="63" s="1"/>
  <c r="G11" i="63"/>
  <c r="E13" i="63"/>
  <c r="F17" i="63"/>
  <c r="K38" i="63"/>
  <c r="G38" i="63"/>
  <c r="G32" i="63"/>
  <c r="G19" i="63"/>
  <c r="E21" i="63"/>
  <c r="E44" i="63"/>
  <c r="E31" i="63"/>
  <c r="M17" i="63"/>
  <c r="G17" i="63" s="1"/>
  <c r="F23" i="63"/>
  <c r="E23" i="63" s="1"/>
  <c r="K15" i="63"/>
  <c r="K14" i="63" s="1"/>
  <c r="F22" i="63"/>
  <c r="E22" i="63" s="1"/>
  <c r="F26" i="63"/>
  <c r="K31" i="63"/>
  <c r="M32" i="63"/>
  <c r="M30" i="63" s="1"/>
  <c r="F34" i="63"/>
  <c r="K44" i="63"/>
  <c r="K26" i="63"/>
  <c r="K25" i="63" s="1"/>
  <c r="M27" i="63"/>
  <c r="M35" i="63"/>
  <c r="M11" i="63"/>
  <c r="M19" i="63"/>
  <c r="L14" i="63"/>
  <c r="F14" i="63" s="1"/>
  <c r="E20" i="63"/>
  <c r="E28" i="63"/>
  <c r="G37" i="63"/>
  <c r="G35" i="63" s="1"/>
  <c r="L38" i="63"/>
  <c r="G45" i="63"/>
  <c r="E45" i="63" s="1"/>
  <c r="I100" i="62"/>
  <c r="I50" i="62"/>
  <c r="I73" i="62"/>
  <c r="I56" i="62"/>
  <c r="I8" i="62"/>
  <c r="C19" i="56"/>
  <c r="E12" i="25"/>
  <c r="E13" i="25"/>
  <c r="E15" i="25"/>
  <c r="E14" i="25"/>
  <c r="E17" i="25"/>
  <c r="E18" i="25"/>
  <c r="P17" i="27"/>
  <c r="D17" i="27"/>
  <c r="I117" i="62"/>
  <c r="I116" i="62"/>
  <c r="I115" i="62"/>
  <c r="I114" i="62"/>
  <c r="I113" i="62"/>
  <c r="I112" i="62"/>
  <c r="I111" i="62"/>
  <c r="H110" i="62"/>
  <c r="I110" i="62" s="1"/>
  <c r="G110" i="62"/>
  <c r="I109" i="62"/>
  <c r="I108" i="62"/>
  <c r="I107" i="62"/>
  <c r="I106" i="62"/>
  <c r="I105" i="62"/>
  <c r="H104" i="62"/>
  <c r="G104" i="62"/>
  <c r="I104" i="62" s="1"/>
  <c r="I103" i="62"/>
  <c r="G102" i="62"/>
  <c r="I102" i="62" s="1"/>
  <c r="I101" i="62"/>
  <c r="H100" i="62"/>
  <c r="I98" i="62"/>
  <c r="I97" i="62"/>
  <c r="H96" i="62"/>
  <c r="H92" i="62" s="1"/>
  <c r="I92" i="62" s="1"/>
  <c r="G96" i="62"/>
  <c r="G92" i="62" s="1"/>
  <c r="I95" i="62"/>
  <c r="I94" i="62"/>
  <c r="I93" i="62"/>
  <c r="H91" i="62"/>
  <c r="G91" i="62"/>
  <c r="I91" i="62" s="1"/>
  <c r="I90" i="62"/>
  <c r="I89" i="62"/>
  <c r="G88" i="62"/>
  <c r="I88" i="62" s="1"/>
  <c r="I87" i="62"/>
  <c r="H86" i="62"/>
  <c r="G86" i="62"/>
  <c r="I83" i="62"/>
  <c r="I82" i="62"/>
  <c r="I81" i="62"/>
  <c r="H81" i="62"/>
  <c r="G81" i="62"/>
  <c r="H80" i="62"/>
  <c r="H78" i="62" s="1"/>
  <c r="G80" i="62"/>
  <c r="G78" i="62" s="1"/>
  <c r="G77" i="62" s="1"/>
  <c r="I79" i="62"/>
  <c r="H73" i="62"/>
  <c r="I71" i="62"/>
  <c r="I70" i="62"/>
  <c r="H69" i="62"/>
  <c r="I69" i="62" s="1"/>
  <c r="G69" i="62"/>
  <c r="I68" i="62"/>
  <c r="I67" i="62"/>
  <c r="I66" i="62"/>
  <c r="I65" i="62"/>
  <c r="I64" i="62"/>
  <c r="I63" i="62"/>
  <c r="I62" i="62"/>
  <c r="I61" i="62"/>
  <c r="H60" i="62"/>
  <c r="I60" i="62" s="1"/>
  <c r="G60" i="62"/>
  <c r="I59" i="62"/>
  <c r="I58" i="62"/>
  <c r="I57" i="62"/>
  <c r="G55" i="62"/>
  <c r="H54" i="62"/>
  <c r="H52" i="62" s="1"/>
  <c r="G54" i="62"/>
  <c r="I53" i="62"/>
  <c r="G52" i="62"/>
  <c r="G51" i="62"/>
  <c r="I49" i="62"/>
  <c r="I48" i="62"/>
  <c r="I47" i="62"/>
  <c r="I46" i="62"/>
  <c r="I45" i="62"/>
  <c r="I44" i="62"/>
  <c r="I43" i="62"/>
  <c r="I42" i="62"/>
  <c r="I41" i="62"/>
  <c r="I40" i="62"/>
  <c r="I39" i="62"/>
  <c r="I38" i="62"/>
  <c r="I37" i="62"/>
  <c r="I36" i="62" s="1"/>
  <c r="H36" i="62"/>
  <c r="G36" i="62"/>
  <c r="H35" i="62"/>
  <c r="G35" i="62"/>
  <c r="I35" i="62" s="1"/>
  <c r="I34" i="62"/>
  <c r="H33" i="62"/>
  <c r="H32" i="62" s="1"/>
  <c r="I32" i="62" s="1"/>
  <c r="G33" i="62"/>
  <c r="G32" i="62" s="1"/>
  <c r="I31" i="62"/>
  <c r="I30" i="62"/>
  <c r="I29" i="62"/>
  <c r="I28" i="62"/>
  <c r="I27" i="62"/>
  <c r="I26" i="62"/>
  <c r="I25" i="62"/>
  <c r="I24" i="62"/>
  <c r="I23" i="62"/>
  <c r="I22" i="62"/>
  <c r="I21" i="62"/>
  <c r="I20" i="62" s="1"/>
  <c r="H20" i="62"/>
  <c r="G20" i="62"/>
  <c r="I19" i="62"/>
  <c r="I18" i="62"/>
  <c r="H17" i="62"/>
  <c r="G17" i="62"/>
  <c r="I17" i="62" s="1"/>
  <c r="I16" i="62"/>
  <c r="I15" i="62"/>
  <c r="I14" i="62"/>
  <c r="I13" i="62"/>
  <c r="G13" i="62"/>
  <c r="I12" i="62"/>
  <c r="G12" i="62"/>
  <c r="I11" i="62"/>
  <c r="H10" i="62"/>
  <c r="G10" i="62"/>
  <c r="C23" i="53"/>
  <c r="K19" i="63" l="1"/>
  <c r="F38" i="63"/>
  <c r="L30" i="63"/>
  <c r="K32" i="63"/>
  <c r="E41" i="63"/>
  <c r="F41" i="63"/>
  <c r="E40" i="63"/>
  <c r="E38" i="63" s="1"/>
  <c r="K30" i="63"/>
  <c r="K10" i="63"/>
  <c r="F27" i="63"/>
  <c r="E27" i="63"/>
  <c r="F19" i="63"/>
  <c r="E11" i="63"/>
  <c r="M10" i="63"/>
  <c r="M9" i="63" s="1"/>
  <c r="K41" i="63"/>
  <c r="E14" i="63"/>
  <c r="E37" i="63"/>
  <c r="E36" i="63"/>
  <c r="F35" i="63"/>
  <c r="G30" i="63"/>
  <c r="E19" i="63"/>
  <c r="E34" i="63"/>
  <c r="E32" i="63" s="1"/>
  <c r="F32" i="63"/>
  <c r="L10" i="63"/>
  <c r="G41" i="63"/>
  <c r="E26" i="63"/>
  <c r="E25" i="63" s="1"/>
  <c r="F25" i="63"/>
  <c r="G10" i="63"/>
  <c r="G85" i="62"/>
  <c r="H85" i="62"/>
  <c r="I52" i="62"/>
  <c r="H77" i="62"/>
  <c r="I77" i="62" s="1"/>
  <c r="I78" i="62"/>
  <c r="I86" i="62"/>
  <c r="H99" i="62"/>
  <c r="I10" i="62"/>
  <c r="I54" i="62"/>
  <c r="G100" i="62"/>
  <c r="G99" i="62" s="1"/>
  <c r="I33" i="62"/>
  <c r="H55" i="62"/>
  <c r="I55" i="62" s="1"/>
  <c r="I96" i="62"/>
  <c r="G9" i="62"/>
  <c r="G8" i="62" s="1"/>
  <c r="G7" i="62" s="1"/>
  <c r="I80" i="62"/>
  <c r="L9" i="63" l="1"/>
  <c r="F10" i="63"/>
  <c r="E35" i="63"/>
  <c r="K9" i="63"/>
  <c r="F30" i="63"/>
  <c r="E30" i="63"/>
  <c r="G9" i="63"/>
  <c r="E10" i="63"/>
  <c r="E9" i="63" s="1"/>
  <c r="H51" i="62"/>
  <c r="H84" i="62"/>
  <c r="I85" i="62"/>
  <c r="G84" i="62"/>
  <c r="G118" i="62" s="1"/>
  <c r="I99" i="62"/>
  <c r="F9" i="63" l="1"/>
  <c r="I84" i="62"/>
  <c r="I51" i="62"/>
  <c r="I7" i="62" s="1"/>
  <c r="H7" i="62"/>
  <c r="H118" i="62" s="1"/>
  <c r="I118" i="62" l="1"/>
  <c r="K118" i="62" s="1"/>
  <c r="D17" i="58" l="1"/>
  <c r="C44" i="53"/>
  <c r="C43" i="53"/>
  <c r="C34" i="53"/>
  <c r="C33" i="53"/>
  <c r="C29" i="53"/>
  <c r="C28" i="53"/>
  <c r="C27" i="53"/>
  <c r="C26" i="53"/>
  <c r="C25" i="53"/>
  <c r="C24" i="53"/>
  <c r="C22" i="53"/>
  <c r="C21" i="53"/>
  <c r="C20" i="53"/>
  <c r="C19" i="53"/>
  <c r="C18" i="53"/>
  <c r="C17" i="53"/>
  <c r="C15" i="53"/>
  <c r="C14" i="52"/>
  <c r="C42" i="53" l="1"/>
  <c r="G23" i="58" l="1"/>
  <c r="H12" i="25"/>
  <c r="H18" i="25"/>
  <c r="H16" i="25"/>
  <c r="J16" i="25"/>
  <c r="I11" i="25"/>
  <c r="J11" i="25"/>
  <c r="C12" i="56"/>
  <c r="C8" i="56" s="1"/>
  <c r="D11" i="27" l="1"/>
  <c r="E8" i="27"/>
  <c r="E31" i="58"/>
  <c r="D31" i="58" s="1"/>
  <c r="H11" i="25" l="1"/>
  <c r="F11" i="25"/>
  <c r="D19" i="25"/>
  <c r="E19" i="25"/>
  <c r="I17" i="61"/>
  <c r="I18" i="61"/>
  <c r="I9" i="61"/>
  <c r="I8" i="61" s="1"/>
  <c r="I13" i="61"/>
  <c r="G12" i="61"/>
  <c r="K10" i="61"/>
  <c r="G10" i="61"/>
  <c r="G16" i="61"/>
  <c r="G15" i="61"/>
  <c r="G19" i="61"/>
  <c r="G18" i="61"/>
  <c r="G17" i="61" s="1"/>
  <c r="R17" i="61"/>
  <c r="Q17" i="61"/>
  <c r="P17" i="61"/>
  <c r="O17" i="61"/>
  <c r="N17" i="61"/>
  <c r="N8" i="61" s="1"/>
  <c r="M17" i="61"/>
  <c r="M20" i="61" s="1"/>
  <c r="L17" i="61"/>
  <c r="K17" i="61"/>
  <c r="J17" i="61"/>
  <c r="J20" i="61" s="1"/>
  <c r="H17" i="61"/>
  <c r="E17" i="61"/>
  <c r="E20" i="61" s="1"/>
  <c r="D17" i="61"/>
  <c r="D20" i="61" s="1"/>
  <c r="G14" i="61"/>
  <c r="R13" i="61"/>
  <c r="Q13" i="61"/>
  <c r="P13" i="61"/>
  <c r="O13" i="61"/>
  <c r="O8" i="61" s="1"/>
  <c r="N13" i="61"/>
  <c r="M13" i="61"/>
  <c r="L13" i="61"/>
  <c r="K13" i="61"/>
  <c r="J13" i="61"/>
  <c r="H13" i="61"/>
  <c r="E13" i="61"/>
  <c r="D13" i="61"/>
  <c r="P9" i="61"/>
  <c r="R9" i="61"/>
  <c r="Q9" i="61"/>
  <c r="Q8" i="61" s="1"/>
  <c r="O9" i="61"/>
  <c r="N9" i="61"/>
  <c r="M9" i="61"/>
  <c r="L9" i="61"/>
  <c r="K9" i="61"/>
  <c r="J9" i="61"/>
  <c r="H9" i="61"/>
  <c r="E9" i="61"/>
  <c r="D9" i="61"/>
  <c r="R8" i="61"/>
  <c r="M8" i="61"/>
  <c r="J8" i="61"/>
  <c r="I20" i="61" l="1"/>
  <c r="R20" i="61"/>
  <c r="Q20" i="61"/>
  <c r="K8" i="61"/>
  <c r="K20" i="61"/>
  <c r="O20" i="61"/>
  <c r="L8" i="61"/>
  <c r="L20" i="61"/>
  <c r="P20" i="61"/>
  <c r="G13" i="61"/>
  <c r="P8" i="61"/>
  <c r="N20" i="61"/>
  <c r="H20" i="61"/>
  <c r="H8" i="61"/>
  <c r="G11" i="61"/>
  <c r="G9" i="61" s="1"/>
  <c r="G20" i="61" s="1"/>
  <c r="G8" i="61" l="1"/>
  <c r="C27" i="25"/>
  <c r="C26" i="25"/>
  <c r="C25" i="25"/>
  <c r="C24" i="25"/>
  <c r="C23" i="25"/>
  <c r="C22" i="25"/>
  <c r="C21" i="25"/>
  <c r="C20" i="25"/>
  <c r="E20" i="25" s="1"/>
  <c r="E18" i="27"/>
  <c r="E26" i="27"/>
  <c r="E25" i="27"/>
  <c r="E24" i="27"/>
  <c r="E23" i="27"/>
  <c r="E22" i="27"/>
  <c r="E21" i="27"/>
  <c r="E20" i="27"/>
  <c r="E19" i="27"/>
  <c r="D19" i="27"/>
  <c r="D20" i="27"/>
  <c r="D21" i="27"/>
  <c r="D22" i="27"/>
  <c r="D23" i="27"/>
  <c r="D24" i="27"/>
  <c r="D25" i="27"/>
  <c r="D26" i="27"/>
  <c r="E27" i="25" l="1"/>
  <c r="E26" i="25"/>
  <c r="E25" i="25"/>
  <c r="E24" i="25"/>
  <c r="E23" i="25"/>
  <c r="E22" i="25"/>
  <c r="E21" i="25"/>
  <c r="C19" i="25"/>
  <c r="K11" i="25"/>
  <c r="K10" i="25" s="1"/>
  <c r="K9" i="25" s="1"/>
  <c r="H10" i="25"/>
  <c r="H9" i="25" s="1"/>
  <c r="D11" i="25"/>
  <c r="D10" i="25" s="1"/>
  <c r="D9" i="25" s="1"/>
  <c r="J10" i="25"/>
  <c r="J9" i="25" s="1"/>
  <c r="I10" i="25"/>
  <c r="I9" i="25" s="1"/>
  <c r="F10" i="25"/>
  <c r="F9" i="25" s="1"/>
  <c r="L9" i="25"/>
  <c r="D18" i="27" l="1"/>
  <c r="R18" i="27"/>
  <c r="Q18" i="27"/>
  <c r="P18" i="27"/>
  <c r="O18" i="27"/>
  <c r="N18" i="27"/>
  <c r="M18" i="27"/>
  <c r="L18" i="27"/>
  <c r="K18" i="27"/>
  <c r="J18" i="27"/>
  <c r="I18" i="27"/>
  <c r="H18" i="27"/>
  <c r="G18" i="27"/>
  <c r="F18" i="27"/>
  <c r="Q16" i="27"/>
  <c r="N16" i="27"/>
  <c r="M16" i="27"/>
  <c r="L16" i="27"/>
  <c r="L8" i="27" s="1"/>
  <c r="K16" i="27"/>
  <c r="J16" i="27"/>
  <c r="I16" i="27"/>
  <c r="H16" i="27"/>
  <c r="G16" i="27"/>
  <c r="F16" i="27"/>
  <c r="E16" i="27"/>
  <c r="Q14" i="27"/>
  <c r="O14" i="27"/>
  <c r="N14" i="27"/>
  <c r="M14" i="27"/>
  <c r="K14" i="27"/>
  <c r="J14" i="27"/>
  <c r="I14" i="27"/>
  <c r="H14" i="27"/>
  <c r="G14" i="27"/>
  <c r="F14" i="27"/>
  <c r="E14" i="27"/>
  <c r="R9" i="27"/>
  <c r="R8" i="27" s="1"/>
  <c r="O9" i="27"/>
  <c r="N9" i="27"/>
  <c r="L9" i="27"/>
  <c r="K9" i="27"/>
  <c r="J9" i="27"/>
  <c r="I9" i="27"/>
  <c r="I8" i="27" s="1"/>
  <c r="H9" i="27"/>
  <c r="G9" i="27"/>
  <c r="F9" i="27"/>
  <c r="E9" i="27"/>
  <c r="N8" i="27" l="1"/>
  <c r="F8" i="27"/>
  <c r="J8" i="27"/>
  <c r="K8" i="27"/>
  <c r="O8" i="27"/>
  <c r="G8" i="27"/>
  <c r="H8" i="27"/>
  <c r="M9" i="27"/>
  <c r="M8" i="27" s="1"/>
  <c r="D39" i="58" l="1"/>
  <c r="C39" i="58" s="1"/>
  <c r="D37" i="58"/>
  <c r="D36" i="58"/>
  <c r="D35" i="58"/>
  <c r="G35" i="58" s="1"/>
  <c r="D33" i="58"/>
  <c r="D19" i="58"/>
  <c r="D18" i="58"/>
  <c r="G17" i="58"/>
  <c r="D16" i="58"/>
  <c r="D13" i="58"/>
  <c r="D67" i="58"/>
  <c r="D68" i="58"/>
  <c r="D70" i="58"/>
  <c r="D71" i="58"/>
  <c r="E58" i="58"/>
  <c r="D60" i="58"/>
  <c r="D61" i="58"/>
  <c r="D63" i="58"/>
  <c r="D64" i="58"/>
  <c r="D53" i="58"/>
  <c r="D54" i="58"/>
  <c r="D56" i="58"/>
  <c r="D57" i="58"/>
  <c r="E51" i="58"/>
  <c r="G51" i="58"/>
  <c r="D45" i="58"/>
  <c r="D44" i="58"/>
  <c r="D48" i="58"/>
  <c r="D49" i="58"/>
  <c r="D47" i="58" s="1"/>
  <c r="D46" i="58" s="1"/>
  <c r="A4" i="52"/>
  <c r="A3" i="53" s="1"/>
  <c r="A3" i="58" s="1"/>
  <c r="A4" i="25" s="1"/>
  <c r="N27" i="52"/>
  <c r="O27" i="52" s="1"/>
  <c r="M27" i="52"/>
  <c r="R27" i="52" s="1"/>
  <c r="E27" i="52"/>
  <c r="F27" i="52" s="1"/>
  <c r="N26" i="52"/>
  <c r="O26" i="52" s="1"/>
  <c r="M26" i="52"/>
  <c r="R26" i="52" s="1"/>
  <c r="E26" i="52"/>
  <c r="F26" i="52" s="1"/>
  <c r="C26" i="52"/>
  <c r="G26" i="52" s="1"/>
  <c r="N25" i="52"/>
  <c r="O25" i="52" s="1"/>
  <c r="M25" i="52"/>
  <c r="R25" i="52" s="1"/>
  <c r="G25" i="52"/>
  <c r="H11" i="52" s="1"/>
  <c r="E25" i="52"/>
  <c r="F25" i="52" s="1"/>
  <c r="R24" i="52"/>
  <c r="N24" i="52"/>
  <c r="O24" i="52" s="1"/>
  <c r="M24" i="52"/>
  <c r="G24" i="52"/>
  <c r="E24" i="52"/>
  <c r="F24" i="52" s="1"/>
  <c r="N23" i="52"/>
  <c r="O23" i="52" s="1"/>
  <c r="M23" i="52"/>
  <c r="R23" i="52" s="1"/>
  <c r="P22" i="52"/>
  <c r="P23" i="52" s="1"/>
  <c r="N22" i="52"/>
  <c r="O22" i="52" s="1"/>
  <c r="M22" i="52"/>
  <c r="R22" i="52" s="1"/>
  <c r="E22" i="52"/>
  <c r="N21" i="52"/>
  <c r="O21" i="52" s="1"/>
  <c r="M21" i="52"/>
  <c r="R21" i="52" s="1"/>
  <c r="G21" i="52"/>
  <c r="F21" i="52"/>
  <c r="E21" i="52"/>
  <c r="R20" i="52"/>
  <c r="O20" i="52"/>
  <c r="N20" i="52"/>
  <c r="M20" i="52"/>
  <c r="E20" i="52"/>
  <c r="F20" i="52" s="1"/>
  <c r="C20" i="52"/>
  <c r="R19" i="52"/>
  <c r="N19" i="52"/>
  <c r="O19" i="52" s="1"/>
  <c r="M19" i="52"/>
  <c r="E19" i="52"/>
  <c r="F19" i="52" s="1"/>
  <c r="N18" i="52"/>
  <c r="O18" i="52" s="1"/>
  <c r="M18" i="52"/>
  <c r="R18" i="52" s="1"/>
  <c r="E18" i="52"/>
  <c r="F18" i="52" s="1"/>
  <c r="N17" i="52"/>
  <c r="O17" i="52" s="1"/>
  <c r="M17" i="52"/>
  <c r="R17" i="52" s="1"/>
  <c r="E17" i="52"/>
  <c r="F17" i="52" s="1"/>
  <c r="C17" i="52"/>
  <c r="H19" i="52" s="1"/>
  <c r="N16" i="52"/>
  <c r="O16" i="52" s="1"/>
  <c r="M16" i="52"/>
  <c r="R16" i="52" s="1"/>
  <c r="E16" i="52"/>
  <c r="F16" i="52" s="1"/>
  <c r="R15" i="52"/>
  <c r="O15" i="52"/>
  <c r="N15" i="52"/>
  <c r="M15" i="52"/>
  <c r="E15" i="52"/>
  <c r="F15" i="52" s="1"/>
  <c r="N14" i="52"/>
  <c r="O14" i="52" s="1"/>
  <c r="M14" i="52"/>
  <c r="R14" i="52" s="1"/>
  <c r="E14" i="52"/>
  <c r="F14" i="52" s="1"/>
  <c r="N13" i="52"/>
  <c r="O13" i="52" s="1"/>
  <c r="M13" i="52"/>
  <c r="R13" i="52" s="1"/>
  <c r="E13" i="52"/>
  <c r="F13" i="52" s="1"/>
  <c r="N12" i="52"/>
  <c r="O12" i="52" s="1"/>
  <c r="M12" i="52"/>
  <c r="R12" i="52" s="1"/>
  <c r="K12" i="52"/>
  <c r="I12" i="52"/>
  <c r="F12" i="52"/>
  <c r="E12" i="52"/>
  <c r="P11" i="52"/>
  <c r="N11" i="52"/>
  <c r="O11" i="52" s="1"/>
  <c r="M11" i="52"/>
  <c r="R11" i="52" s="1"/>
  <c r="E11" i="52"/>
  <c r="F11" i="52" s="1"/>
  <c r="C11" i="52"/>
  <c r="O10" i="52"/>
  <c r="N10" i="52"/>
  <c r="M10" i="52"/>
  <c r="R10" i="52" s="1"/>
  <c r="K10" i="52"/>
  <c r="G10" i="52"/>
  <c r="E10" i="52"/>
  <c r="F10" i="52" s="1"/>
  <c r="N9" i="52"/>
  <c r="O9" i="52" s="1"/>
  <c r="M9" i="52"/>
  <c r="R9" i="52" s="1"/>
  <c r="K9" i="52"/>
  <c r="H9" i="52"/>
  <c r="G9" i="52"/>
  <c r="E9" i="52"/>
  <c r="F9" i="52" s="1"/>
  <c r="N8" i="52"/>
  <c r="O8" i="52" s="1"/>
  <c r="M8" i="52"/>
  <c r="R8" i="52" s="1"/>
  <c r="L8" i="52"/>
  <c r="K8" i="52"/>
  <c r="H8" i="52"/>
  <c r="E8" i="52"/>
  <c r="F8" i="52" s="1"/>
  <c r="O7" i="52"/>
  <c r="O6" i="52"/>
  <c r="J5" i="52"/>
  <c r="I5" i="52"/>
  <c r="K5" i="52" s="1"/>
  <c r="G5" i="52"/>
  <c r="F5" i="52"/>
  <c r="J4" i="52"/>
  <c r="I4" i="52"/>
  <c r="H4" i="52"/>
  <c r="F4" i="52"/>
  <c r="F3" i="52"/>
  <c r="D15" i="58" l="1"/>
  <c r="D12" i="27"/>
  <c r="C8" i="52"/>
  <c r="P7" i="52" s="1"/>
  <c r="Q9" i="27"/>
  <c r="Q8" i="27" s="1"/>
  <c r="C12" i="25"/>
  <c r="D43" i="58"/>
  <c r="D42" i="58" s="1"/>
  <c r="D41" i="58" s="1"/>
  <c r="C17" i="25"/>
  <c r="P15" i="27" l="1"/>
  <c r="I6" i="52"/>
  <c r="G8" i="52"/>
  <c r="I8" i="52" s="1"/>
  <c r="Q7" i="52"/>
  <c r="Q8" i="52" s="1"/>
  <c r="J8" i="52"/>
  <c r="P8" i="52"/>
  <c r="P9" i="52" s="1"/>
  <c r="P9" i="27"/>
  <c r="P8" i="27" s="1"/>
  <c r="C15" i="25"/>
  <c r="E65" i="58"/>
  <c r="E50" i="58" s="1"/>
  <c r="D69" i="58"/>
  <c r="D66" i="58"/>
  <c r="D62" i="58"/>
  <c r="F59" i="58"/>
  <c r="F55" i="58"/>
  <c r="D55" i="58" s="1"/>
  <c r="F52" i="58"/>
  <c r="C16" i="25" l="1"/>
  <c r="F51" i="58"/>
  <c r="D52" i="58"/>
  <c r="D51" i="58" s="1"/>
  <c r="D59" i="58"/>
  <c r="D58" i="58" s="1"/>
  <c r="F58" i="58"/>
  <c r="D65" i="58"/>
  <c r="E16" i="25"/>
  <c r="D13" i="27"/>
  <c r="D9" i="27" s="1"/>
  <c r="C14" i="25"/>
  <c r="F65" i="58"/>
  <c r="C32" i="58"/>
  <c r="C15" i="58" s="1"/>
  <c r="F34" i="53"/>
  <c r="P16" i="27" l="1"/>
  <c r="D16" i="27"/>
  <c r="D50" i="58"/>
  <c r="D40" i="58" s="1"/>
  <c r="F50" i="58"/>
  <c r="C41" i="53"/>
  <c r="E11" i="25"/>
  <c r="E10" i="25" s="1"/>
  <c r="E9" i="25" s="1"/>
  <c r="D15" i="27"/>
  <c r="D14" i="27" s="1"/>
  <c r="P14" i="27"/>
  <c r="D33" i="53"/>
  <c r="H37" i="53"/>
  <c r="D8" i="27" l="1"/>
  <c r="C11" i="53"/>
  <c r="C69" i="58" l="1"/>
  <c r="C66" i="58"/>
  <c r="C62" i="58"/>
  <c r="C59" i="58"/>
  <c r="C37" i="53" s="1"/>
  <c r="C40" i="53" l="1"/>
  <c r="C58" i="58"/>
  <c r="C35" i="53" s="1"/>
  <c r="C38" i="53"/>
  <c r="C65" i="58"/>
  <c r="G50" i="58" l="1"/>
  <c r="C52" i="58" l="1"/>
  <c r="H50" i="58"/>
  <c r="G16" i="58"/>
  <c r="C13" i="58"/>
  <c r="C51" i="58" l="1"/>
  <c r="I50" i="58"/>
  <c r="C50" i="58" l="1"/>
  <c r="C31" i="53" s="1"/>
  <c r="C30" i="53" s="1"/>
  <c r="C32" i="53"/>
  <c r="P12" i="26"/>
  <c r="P11" i="26"/>
  <c r="C23" i="26"/>
  <c r="J45" i="26" l="1"/>
  <c r="K44" i="26"/>
  <c r="I43" i="26"/>
  <c r="C43" i="58" l="1"/>
  <c r="C42" i="58" s="1"/>
  <c r="C41" i="58" s="1"/>
  <c r="C40" i="58" s="1"/>
  <c r="E43" i="58"/>
  <c r="E42" i="58" s="1"/>
  <c r="E41" i="58" s="1"/>
  <c r="E40" i="58" s="1"/>
  <c r="S46" i="26"/>
  <c r="R46" i="26"/>
  <c r="Q46" i="26"/>
  <c r="P46" i="26"/>
  <c r="O46" i="26"/>
  <c r="N46" i="26"/>
  <c r="M46" i="26"/>
  <c r="L46" i="26"/>
  <c r="K46" i="26"/>
  <c r="J46" i="26"/>
  <c r="I46" i="26"/>
  <c r="H46" i="26"/>
  <c r="F46" i="26"/>
  <c r="E46" i="26"/>
  <c r="D46" i="26"/>
  <c r="D14" i="58"/>
  <c r="C14" i="53" l="1"/>
  <c r="C14" i="58"/>
  <c r="D12" i="58"/>
  <c r="D38" i="58"/>
  <c r="G38" i="58" s="1"/>
  <c r="G39" i="58"/>
  <c r="G47" i="26"/>
  <c r="G37" i="58"/>
  <c r="G36" i="58"/>
  <c r="C47" i="26" l="1"/>
  <c r="C46" i="26" s="1"/>
  <c r="G46" i="26"/>
  <c r="T46" i="26" s="1"/>
  <c r="T47" i="26"/>
  <c r="H14" i="58" l="1"/>
  <c r="I14" i="58" s="1"/>
  <c r="H45" i="58"/>
  <c r="A2" i="26"/>
  <c r="G49" i="58" l="1"/>
  <c r="H49" i="58" s="1"/>
  <c r="I49" i="58" s="1"/>
  <c r="E47" i="58"/>
  <c r="E46" i="58" s="1"/>
  <c r="F38" i="58"/>
  <c r="E38" i="58"/>
  <c r="D30" i="58"/>
  <c r="D29" i="58"/>
  <c r="D28" i="58"/>
  <c r="D27" i="58"/>
  <c r="D26" i="58"/>
  <c r="D25" i="58"/>
  <c r="D24" i="58"/>
  <c r="F12" i="58"/>
  <c r="T45" i="26"/>
  <c r="C45" i="26"/>
  <c r="T44" i="26"/>
  <c r="C44" i="26"/>
  <c r="T43" i="26"/>
  <c r="C43" i="26"/>
  <c r="S42" i="26"/>
  <c r="S41" i="26" s="1"/>
  <c r="R42" i="26"/>
  <c r="R41" i="26" s="1"/>
  <c r="Q42" i="26"/>
  <c r="Q41" i="26" s="1"/>
  <c r="P42" i="26"/>
  <c r="P41" i="26" s="1"/>
  <c r="O42" i="26"/>
  <c r="O41" i="26" s="1"/>
  <c r="N42" i="26"/>
  <c r="N41" i="26" s="1"/>
  <c r="M42" i="26"/>
  <c r="M41" i="26" s="1"/>
  <c r="L42" i="26"/>
  <c r="L41" i="26" s="1"/>
  <c r="K42" i="26"/>
  <c r="K41" i="26" s="1"/>
  <c r="J42" i="26"/>
  <c r="J41" i="26" s="1"/>
  <c r="I42" i="26"/>
  <c r="H42" i="26"/>
  <c r="H41" i="26" s="1"/>
  <c r="G42" i="26"/>
  <c r="G41" i="26" s="1"/>
  <c r="F42" i="26"/>
  <c r="E42" i="26"/>
  <c r="E41" i="26" s="1"/>
  <c r="D42" i="26"/>
  <c r="D41" i="26" s="1"/>
  <c r="F41" i="26"/>
  <c r="T40" i="26"/>
  <c r="C40" i="26"/>
  <c r="T39" i="26"/>
  <c r="C39" i="26"/>
  <c r="T38" i="26"/>
  <c r="C38" i="26"/>
  <c r="T37" i="26"/>
  <c r="C37" i="26"/>
  <c r="T36" i="26"/>
  <c r="C36" i="26"/>
  <c r="T35" i="26"/>
  <c r="C35" i="26"/>
  <c r="T34" i="26"/>
  <c r="C34" i="26"/>
  <c r="T33" i="26"/>
  <c r="C33" i="26"/>
  <c r="T32" i="26"/>
  <c r="C32" i="26"/>
  <c r="S31" i="26"/>
  <c r="R31" i="26"/>
  <c r="Q31" i="26"/>
  <c r="P31" i="26"/>
  <c r="O31" i="26"/>
  <c r="N31" i="26"/>
  <c r="M31" i="26"/>
  <c r="L31" i="26"/>
  <c r="K31" i="26"/>
  <c r="J31" i="26"/>
  <c r="I31" i="26"/>
  <c r="H31" i="26"/>
  <c r="G31" i="26"/>
  <c r="F31" i="26"/>
  <c r="E31" i="26"/>
  <c r="D31" i="26"/>
  <c r="T30" i="26"/>
  <c r="C30" i="26"/>
  <c r="T29" i="26"/>
  <c r="C29" i="26"/>
  <c r="S28" i="26"/>
  <c r="R28" i="26"/>
  <c r="Q28" i="26"/>
  <c r="P28" i="26"/>
  <c r="O28" i="26"/>
  <c r="N28" i="26"/>
  <c r="M28" i="26"/>
  <c r="L28" i="26"/>
  <c r="K28" i="26"/>
  <c r="J28" i="26"/>
  <c r="I28" i="26"/>
  <c r="H28" i="26"/>
  <c r="G28" i="26"/>
  <c r="F28" i="26"/>
  <c r="E28" i="26"/>
  <c r="D28" i="26"/>
  <c r="T27" i="26"/>
  <c r="C27" i="26"/>
  <c r="T26" i="26"/>
  <c r="C26" i="26"/>
  <c r="T25" i="26"/>
  <c r="C25" i="26"/>
  <c r="T24" i="26"/>
  <c r="C24" i="26"/>
  <c r="C22" i="26" s="1"/>
  <c r="C21" i="26" s="1"/>
  <c r="T23" i="26"/>
  <c r="S22" i="26"/>
  <c r="S21" i="26" s="1"/>
  <c r="R22" i="26"/>
  <c r="Q22" i="26"/>
  <c r="P22" i="26"/>
  <c r="O22" i="26"/>
  <c r="O21" i="26" s="1"/>
  <c r="N22" i="26"/>
  <c r="M22" i="26"/>
  <c r="M21" i="26" s="1"/>
  <c r="L22" i="26"/>
  <c r="L21" i="26" s="1"/>
  <c r="K22" i="26"/>
  <c r="K21" i="26" s="1"/>
  <c r="J22" i="26"/>
  <c r="I22" i="26"/>
  <c r="H22" i="26"/>
  <c r="G22" i="26"/>
  <c r="G21" i="26" s="1"/>
  <c r="F22" i="26"/>
  <c r="E22" i="26"/>
  <c r="E21" i="26" s="1"/>
  <c r="D22" i="26"/>
  <c r="D21" i="26" s="1"/>
  <c r="R21" i="26"/>
  <c r="Q21" i="26"/>
  <c r="P21" i="26"/>
  <c r="N21" i="26"/>
  <c r="J21" i="26"/>
  <c r="I21" i="26"/>
  <c r="H21" i="26"/>
  <c r="F21" i="26"/>
  <c r="T20" i="26"/>
  <c r="C20" i="26"/>
  <c r="C18" i="26" s="1"/>
  <c r="T19" i="26"/>
  <c r="C19" i="26"/>
  <c r="S18" i="26"/>
  <c r="R18" i="26"/>
  <c r="Q18" i="26"/>
  <c r="P18" i="26"/>
  <c r="O18" i="26"/>
  <c r="N18" i="26"/>
  <c r="M18" i="26"/>
  <c r="L18" i="26"/>
  <c r="K18" i="26"/>
  <c r="J18" i="26"/>
  <c r="I18" i="26"/>
  <c r="H18" i="26"/>
  <c r="G18" i="26"/>
  <c r="F18" i="26"/>
  <c r="E18" i="26"/>
  <c r="D18" i="26"/>
  <c r="T17" i="26"/>
  <c r="C17" i="26"/>
  <c r="T16" i="26"/>
  <c r="C16" i="26"/>
  <c r="T15" i="26"/>
  <c r="C15" i="26"/>
  <c r="R14" i="26"/>
  <c r="C14" i="26" s="1"/>
  <c r="O14" i="26"/>
  <c r="O9" i="26" s="1"/>
  <c r="O8" i="26" s="1"/>
  <c r="T13" i="26"/>
  <c r="C13" i="26"/>
  <c r="T12" i="26"/>
  <c r="C12" i="26"/>
  <c r="C11" i="26"/>
  <c r="S10" i="26"/>
  <c r="R10" i="26"/>
  <c r="Q10" i="26"/>
  <c r="O10" i="26"/>
  <c r="N10" i="26"/>
  <c r="M10" i="26"/>
  <c r="L10" i="26"/>
  <c r="K10" i="26"/>
  <c r="J10" i="26"/>
  <c r="I10" i="26"/>
  <c r="H10" i="26"/>
  <c r="G10" i="26"/>
  <c r="F10" i="26"/>
  <c r="E10" i="26"/>
  <c r="D10" i="26"/>
  <c r="S9" i="26"/>
  <c r="S8" i="26" s="1"/>
  <c r="Q9" i="26"/>
  <c r="P9" i="26"/>
  <c r="P8" i="26" s="1"/>
  <c r="N9" i="26"/>
  <c r="N8" i="26" s="1"/>
  <c r="M9" i="26"/>
  <c r="M8" i="26" s="1"/>
  <c r="L9" i="26"/>
  <c r="L8" i="26" s="1"/>
  <c r="K9" i="26"/>
  <c r="K8" i="26" s="1"/>
  <c r="J9" i="26"/>
  <c r="J8" i="26" s="1"/>
  <c r="I9" i="26"/>
  <c r="H9" i="26"/>
  <c r="G9" i="26"/>
  <c r="G8" i="26" s="1"/>
  <c r="F9" i="26"/>
  <c r="F8" i="26" s="1"/>
  <c r="E9" i="26"/>
  <c r="E8" i="26" s="1"/>
  <c r="D9" i="26"/>
  <c r="D8" i="26" s="1"/>
  <c r="C27" i="56"/>
  <c r="C9" i="56"/>
  <c r="O7" i="26" l="1"/>
  <c r="E32" i="58"/>
  <c r="E15" i="58" s="1"/>
  <c r="E11" i="58" s="1"/>
  <c r="C28" i="26"/>
  <c r="F43" i="58"/>
  <c r="F42" i="58" s="1"/>
  <c r="F41" i="58" s="1"/>
  <c r="F40" i="58" s="1"/>
  <c r="P7" i="26"/>
  <c r="D7" i="26"/>
  <c r="L7" i="26"/>
  <c r="C42" i="26"/>
  <c r="C41" i="26" s="1"/>
  <c r="I41" i="26"/>
  <c r="H8" i="26"/>
  <c r="H7" i="26" s="1"/>
  <c r="D23" i="58" s="1"/>
  <c r="E7" i="26"/>
  <c r="I8" i="26"/>
  <c r="I7" i="26" s="1"/>
  <c r="M7" i="26"/>
  <c r="Q8" i="26"/>
  <c r="Q7" i="26" s="1"/>
  <c r="F7" i="26"/>
  <c r="D34" i="58" s="1"/>
  <c r="J7" i="26"/>
  <c r="D21" i="58" s="1"/>
  <c r="N7" i="26"/>
  <c r="S7" i="26"/>
  <c r="T14" i="26"/>
  <c r="T18" i="26"/>
  <c r="G7" i="26"/>
  <c r="K7" i="26"/>
  <c r="D20" i="58" s="1"/>
  <c r="T11" i="26"/>
  <c r="T28" i="26"/>
  <c r="T31" i="26"/>
  <c r="C31" i="26"/>
  <c r="H39" i="58"/>
  <c r="I39" i="58" s="1"/>
  <c r="T21" i="26"/>
  <c r="C9" i="26"/>
  <c r="C8" i="26" s="1"/>
  <c r="C7" i="26" s="1"/>
  <c r="C10" i="26"/>
  <c r="D22" i="58"/>
  <c r="T41" i="26"/>
  <c r="H29" i="58"/>
  <c r="I29" i="58" s="1"/>
  <c r="H30" i="58"/>
  <c r="I30" i="58" s="1"/>
  <c r="R9" i="26"/>
  <c r="R8" i="26" s="1"/>
  <c r="R7" i="26" s="1"/>
  <c r="P10" i="26"/>
  <c r="T10" i="26" s="1"/>
  <c r="H24" i="58"/>
  <c r="I24" i="58" s="1"/>
  <c r="H25" i="58"/>
  <c r="I25" i="58" s="1"/>
  <c r="H26" i="58"/>
  <c r="I26" i="58" s="1"/>
  <c r="H27" i="58"/>
  <c r="I27" i="58" s="1"/>
  <c r="T22" i="26"/>
  <c r="T42" i="26"/>
  <c r="H28" i="58"/>
  <c r="I28" i="58" s="1"/>
  <c r="H13" i="58"/>
  <c r="I13" i="58" s="1"/>
  <c r="G47" i="58"/>
  <c r="H47" i="58" s="1"/>
  <c r="I47" i="58" s="1"/>
  <c r="G46" i="58"/>
  <c r="H46" i="58" s="1"/>
  <c r="I46" i="58" s="1"/>
  <c r="G48" i="58"/>
  <c r="H48" i="58" s="1"/>
  <c r="I48" i="58" s="1"/>
  <c r="G34" i="58" l="1"/>
  <c r="D32" i="58"/>
  <c r="D11" i="58" s="1"/>
  <c r="D10" i="58" s="1"/>
  <c r="G31" i="58"/>
  <c r="F32" i="58"/>
  <c r="F15" i="58" s="1"/>
  <c r="F11" i="58" s="1"/>
  <c r="F10" i="58" s="1"/>
  <c r="T9" i="26"/>
  <c r="H20" i="58"/>
  <c r="I20" i="58" s="1"/>
  <c r="E10" i="58"/>
  <c r="H38" i="58"/>
  <c r="I38" i="58" s="1"/>
  <c r="H35" i="58"/>
  <c r="I35" i="58" s="1"/>
  <c r="T7" i="26"/>
  <c r="T8" i="26"/>
  <c r="H22" i="58"/>
  <c r="I22" i="58" s="1"/>
  <c r="I45" i="58"/>
  <c r="H19" i="58"/>
  <c r="I19" i="58" s="1"/>
  <c r="H23" i="58"/>
  <c r="I23" i="58" s="1"/>
  <c r="H16" i="58"/>
  <c r="I16" i="58" s="1"/>
  <c r="H31" i="58" l="1"/>
  <c r="I31" i="58" s="1"/>
  <c r="G33" i="58"/>
  <c r="G32" i="58" s="1"/>
  <c r="G15" i="58" s="1"/>
  <c r="G43" i="58"/>
  <c r="G42" i="58" s="1"/>
  <c r="G41" i="58" s="1"/>
  <c r="G40" i="58" s="1"/>
  <c r="H44" i="58"/>
  <c r="I44" i="58" s="1"/>
  <c r="H33" i="58" l="1"/>
  <c r="I33" i="58" s="1"/>
  <c r="H32" i="58"/>
  <c r="I32" i="58" s="1"/>
  <c r="H18" i="58"/>
  <c r="I18" i="58" s="1"/>
  <c r="H17" i="58"/>
  <c r="I17" i="58" s="1"/>
  <c r="B3" i="26" l="1"/>
  <c r="H43" i="58" l="1"/>
  <c r="I43" i="58" s="1"/>
  <c r="H42" i="58" l="1"/>
  <c r="I42" i="58" s="1"/>
  <c r="H41" i="58" l="1"/>
  <c r="I41" i="58" s="1"/>
  <c r="H40" i="58" l="1"/>
  <c r="I40" i="58" s="1"/>
  <c r="H34" i="58" l="1"/>
  <c r="I34" i="58" s="1"/>
  <c r="G11" i="58" l="1"/>
  <c r="H12" i="58" l="1"/>
  <c r="I12" i="58" s="1"/>
  <c r="C12" i="58"/>
  <c r="C11" i="58" s="1"/>
  <c r="C10" i="58" s="1"/>
  <c r="H21" i="58"/>
  <c r="I21" i="58" s="1"/>
  <c r="C18" i="56"/>
  <c r="H15" i="58"/>
  <c r="I15" i="58" s="1"/>
  <c r="C10" i="53" l="1"/>
  <c r="C8" i="53" s="1"/>
  <c r="G10" i="58"/>
  <c r="H11" i="58" l="1"/>
  <c r="I11" i="58" s="1"/>
  <c r="H10" i="58" l="1"/>
  <c r="I10" i="58" s="1"/>
  <c r="C11" i="25"/>
  <c r="C10" i="25" s="1"/>
  <c r="C9" i="25" s="1"/>
  <c r="G11" i="25"/>
  <c r="G10" i="25" s="1"/>
  <c r="G9" i="25" s="1"/>
  <c r="T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Q11" authorId="0" shapeId="0" xr:uid="{00000000-0006-0000-0500-000001000000}">
      <text>
        <r>
          <rPr>
            <b/>
            <sz val="9"/>
            <color indexed="81"/>
            <rFont val="Tahoma"/>
            <family val="2"/>
          </rPr>
          <t>Administrator:</t>
        </r>
        <r>
          <rPr>
            <sz val="9"/>
            <color indexed="81"/>
            <rFont val="Tahoma"/>
            <family val="2"/>
          </rPr>
          <t xml:space="preserve">
Hưu xã</t>
        </r>
      </text>
    </comment>
    <comment ref="D12" authorId="0" shapeId="0" xr:uid="{00000000-0006-0000-0500-000002000000}">
      <text>
        <r>
          <rPr>
            <b/>
            <sz val="9"/>
            <color indexed="81"/>
            <rFont val="Tahoma"/>
            <family val="2"/>
          </rPr>
          <t>Administrator:</t>
        </r>
        <r>
          <rPr>
            <sz val="9"/>
            <color indexed="81"/>
            <rFont val="Tahoma"/>
            <family val="2"/>
          </rPr>
          <t xml:space="preserve">
Trung tâm học tập cộng đồng</t>
        </r>
      </text>
    </comment>
  </commentList>
</comments>
</file>

<file path=xl/sharedStrings.xml><?xml version="1.0" encoding="utf-8"?>
<sst xmlns="http://schemas.openxmlformats.org/spreadsheetml/2006/main" count="1061" uniqueCount="546">
  <si>
    <t>STT</t>
  </si>
  <si>
    <t>Nội dung</t>
  </si>
  <si>
    <t>A</t>
  </si>
  <si>
    <t>B</t>
  </si>
  <si>
    <t>C</t>
  </si>
  <si>
    <t>Đơn vị: Triệu đồng</t>
  </si>
  <si>
    <t>I</t>
  </si>
  <si>
    <t>Thu NSĐP được hưởng theo phân cấp</t>
  </si>
  <si>
    <t>II</t>
  </si>
  <si>
    <t>III</t>
  </si>
  <si>
    <t>IV</t>
  </si>
  <si>
    <t>V</t>
  </si>
  <si>
    <t>Chi thường xuyên</t>
  </si>
  <si>
    <t>Chi bổ sung quỹ dự trữ tài chính</t>
  </si>
  <si>
    <t>Dự phòng ngân sách</t>
  </si>
  <si>
    <t>Chi chuyển nguồn sang năm sau</t>
  </si>
  <si>
    <t>-</t>
  </si>
  <si>
    <t>Chi đầu tư phát triển</t>
  </si>
  <si>
    <t>Chi giáo dục - đào tạo và dạy nghề</t>
  </si>
  <si>
    <t>Chi khoa học và công nghệ</t>
  </si>
  <si>
    <t>Ước thực hiện năm 2017</t>
  </si>
  <si>
    <t>(Dùng cho ngân sách các cấp chính quyền địa phương)</t>
  </si>
  <si>
    <t>Thu NSĐP hưởng 100%</t>
  </si>
  <si>
    <t>Chi tạo nguồn, điều chỉnh tiền lương</t>
  </si>
  <si>
    <t>Chi các chương trình mục tiêu quốc gia</t>
  </si>
  <si>
    <t>Thu bổ sung từ ngân sách cấp trên</t>
  </si>
  <si>
    <t>Tổng số</t>
  </si>
  <si>
    <t>………</t>
  </si>
  <si>
    <t>Tên đơn vị</t>
  </si>
  <si>
    <t>Chi đầu tư cho các dự án</t>
  </si>
  <si>
    <t>CHI BỔ SUNG CÂN ĐỐI CHO NGÂN SÁCH CẤP DƯỚI (1)</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</si>
  <si>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</si>
  <si>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</si>
  <si>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</si>
  <si>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</si>
  <si>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</si>
  <si>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</si>
  <si>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</si>
  <si>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</si>
  <si>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</si>
  <si>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</si>
  <si>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</si>
  <si>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</si>
  <si>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Chi chuyển nguồn sang ngân sách năm sau</t>
  </si>
  <si>
    <t>TỔNG SỐ</t>
  </si>
  <si>
    <t>CÁC CƠ QUAN, TỔ CHỨC</t>
  </si>
  <si>
    <t>Trong đó</t>
  </si>
  <si>
    <t>Chi giao thông</t>
  </si>
  <si>
    <t>Chi nông nghiệp, lâm nghiệp, thủy lợi, thủy sản</t>
  </si>
  <si>
    <t>Tên quỹ</t>
  </si>
  <si>
    <t>Tổng nguồn vốn phát sinh trong năm</t>
  </si>
  <si>
    <t>Tổng sử dụng nguồn vốn trong năm</t>
  </si>
  <si>
    <t>Chênh lệch nguồn trong năm</t>
  </si>
  <si>
    <r>
      <t xml:space="preserve">Trong đó: Hỗ trợ từ NSĐP </t>
    </r>
    <r>
      <rPr>
        <sz val="12"/>
        <color rgb="FF000000"/>
        <rFont val="Times New Roman"/>
        <family val="1"/>
      </rPr>
      <t>(nếu có)</t>
    </r>
  </si>
  <si>
    <t>Quỹ A</t>
  </si>
  <si>
    <t>Quỹ B</t>
  </si>
  <si>
    <t>Quỹ C</t>
  </si>
  <si>
    <t>Chi khoa học và công nghệ (3)</t>
  </si>
  <si>
    <t>Chi dự phòng ngân sách</t>
  </si>
  <si>
    <t>Tổng chi cân đối NSĐP</t>
  </si>
  <si>
    <t>Trong đó: Hỗ trợ từ NSĐP (nếu có)</t>
  </si>
  <si>
    <t>5=2-4</t>
  </si>
  <si>
    <t>6=1+2-4</t>
  </si>
  <si>
    <t>10=7-9</t>
  </si>
  <si>
    <t>11=6+7-9</t>
  </si>
  <si>
    <t>Khối quản lý nhà nước</t>
  </si>
  <si>
    <t>Khối Đảng</t>
  </si>
  <si>
    <t xml:space="preserve">Các tổ chức CT-XH </t>
  </si>
  <si>
    <t>D</t>
  </si>
  <si>
    <t>Hỗ trợ các tổ chức XH, tổ chức XH-nghề nghiệp</t>
  </si>
  <si>
    <t>E</t>
  </si>
  <si>
    <t>F</t>
  </si>
  <si>
    <t>Chi đầu tư phát triển (2)</t>
  </si>
  <si>
    <t>KẾ HOẠCH TÀI CHÍNH CỦA CÁC QUỸ TÀI CHÍNH NHÀ NƯỚC NGOÀI NGÂN SÁCH DO ĐỊA PHƯƠNG QUẢN LÝ NĂM 2018</t>
  </si>
  <si>
    <t>Kế hoạch năm 2018</t>
  </si>
  <si>
    <t>Dư nguồn đến ngày 31/12/2016</t>
  </si>
  <si>
    <t xml:space="preserve">Số dư nguồn đến ngày 31/12/2017 </t>
  </si>
  <si>
    <t>Dự kiến dư nguồn đến ngày 31/12/2018</t>
  </si>
  <si>
    <t>Thu NSĐP hưởng từ các khoản thu phân chia</t>
  </si>
  <si>
    <t>Chi các chương trình mục tiêu</t>
  </si>
  <si>
    <t>Thu tiền sử dụng đất</t>
  </si>
  <si>
    <t>Thu khác ngân sách</t>
  </si>
  <si>
    <t xml:space="preserve">IV </t>
  </si>
  <si>
    <t>G</t>
  </si>
  <si>
    <t xml:space="preserve"> -</t>
  </si>
  <si>
    <t>Dự toán năm 2025</t>
  </si>
  <si>
    <t xml:space="preserve">Văn phòng  HĐND và UBND </t>
  </si>
  <si>
    <t xml:space="preserve"> Tiếp nhận, điều chỉnh số chi 6 tháng đầu năm của 03 xã cũ</t>
  </si>
  <si>
    <t xml:space="preserve"> Tiếp nhận, điều chỉnh số chi 6 tháng đầu năm của cấp huyện </t>
  </si>
  <si>
    <t>Chi khác ngân sách</t>
  </si>
  <si>
    <t>Phòng Văn hóa xã Chợ Mới</t>
  </si>
  <si>
    <t>Phòng Kinh tế xã Chợ Mới</t>
  </si>
  <si>
    <t>Đảng ủy xã Chợ Mới</t>
  </si>
  <si>
    <t>Ủy ban MTTQ xã Chợ Mới</t>
  </si>
  <si>
    <t>Trung tâm phục vụ hành chính công xã</t>
  </si>
  <si>
    <t>Trung tâm Dịch vụ tổng hợp xã</t>
  </si>
  <si>
    <t>Trung tâm chính trị xã</t>
  </si>
  <si>
    <t xml:space="preserve">Hội Nông Dân xã </t>
  </si>
  <si>
    <t>Ủy ban MTTQ xã</t>
  </si>
  <si>
    <t>Hội Phụ nữ</t>
  </si>
  <si>
    <t>Hội Cựu chiến binh</t>
  </si>
  <si>
    <t>Đoàn thanh niên xã</t>
  </si>
  <si>
    <t>Hội Khuyến học</t>
  </si>
  <si>
    <t>Chi Sự nghiệp Giáo dục và Đào tạo</t>
  </si>
  <si>
    <t xml:space="preserve">Lương, các khoản phụ cấp, các khoản đóng góp, PC HĐND, PC không chuyên trách, PC các hội, </t>
  </si>
  <si>
    <t xml:space="preserve"> Kinh phí hoạt động, nhiệm vụ đặc thù và chế độ chính sách</t>
  </si>
  <si>
    <t>+</t>
  </si>
  <si>
    <t>Chi Sự nghiệp Văn hóa - Thể thao và Phát thanh truyền hình</t>
  </si>
  <si>
    <t xml:space="preserve">Lĩnh vực Văn hóa </t>
  </si>
  <si>
    <t>Lĩnh vực Thể thao</t>
  </si>
  <si>
    <t>Lĩnh vực Phát thanh - Truyền hình</t>
  </si>
  <si>
    <t>1.1</t>
  </si>
  <si>
    <t>1.2</t>
  </si>
  <si>
    <t>1.3</t>
  </si>
  <si>
    <t>1.4</t>
  </si>
  <si>
    <t>1.5</t>
  </si>
  <si>
    <t>Đơn vị: Đồng</t>
  </si>
  <si>
    <t>Tiết kiệm 10% chi thường xuyên 7 tháng cuối năm và dự toán năm 2024 so với năm 2025</t>
  </si>
  <si>
    <t>TỔNG CHI NGÂN SÁCH ĐỊA PHƯƠNG</t>
  </si>
  <si>
    <t>Trường Mầm non Đồng Tâm</t>
  </si>
  <si>
    <t>Trường Mầm non Như Cố</t>
  </si>
  <si>
    <t>Trường Mầm non Quảng Chu</t>
  </si>
  <si>
    <t>Trường Tiểu học Đồng Tâm</t>
  </si>
  <si>
    <t>Trường Tiểu học Như Cố</t>
  </si>
  <si>
    <t>Trường Tiểu học Quảng Chu</t>
  </si>
  <si>
    <t>Trường THCS Đồng Tâm</t>
  </si>
  <si>
    <t>Trường THCS Như Cố</t>
  </si>
  <si>
    <t>Trường THCS Quảng Chu</t>
  </si>
  <si>
    <t>Ghi chú</t>
  </si>
  <si>
    <t>Được giao</t>
  </si>
  <si>
    <t>Hiện có</t>
  </si>
  <si>
    <t>SNGD</t>
  </si>
  <si>
    <t>Sự nghiệp kinh tế</t>
  </si>
  <si>
    <t xml:space="preserve">Chính sách đối với đối tượng tham gia chiến tranh bảo vệ Tổ quốc, làm nhiệm vụ quốc tế; cựu chiến binh, thanh niên xung phong theo Nghị định 157/2016; Người trực tiếp tham gia kháng chiến chống Mỹ cứu nước, người tham gia chiến tranh bảo vệ Tổ quốc, làm nhiệm vụ quốc tế ở Campuchia, giúp bạn Lào theo Quyết định số 62/2011/QĐ-TTg, Dân công hỏa tuyến theo Quyết định 49/2015, TNXP chống Mỹ theo Quyết định 290/2005/QĐ-TTg </t>
  </si>
  <si>
    <t>Kinh phí mua BHYT cho đối tượng BTXH NĐ 20/2021/NĐ-CP</t>
  </si>
  <si>
    <t xml:space="preserve"> - </t>
  </si>
  <si>
    <t>Đảm bảo xã hội</t>
  </si>
  <si>
    <t>Kinh phí Chính sách đối với người có uy tín theo QĐ 12/2018/QĐ - TTg Chính phủ</t>
  </si>
  <si>
    <t>2.1</t>
  </si>
  <si>
    <t>Kinh phí quản lý nhà nước về KTTT</t>
  </si>
  <si>
    <t>Kinh phí chi Hội đồng thẩm định phương án, xác định giá đất cụ thể theo Quyết định số 1006/QĐ-UBND ngày 09/6/2023 của UBND tỉnh Bắc Kạn</t>
  </si>
  <si>
    <t>Kinh phí thực hiện nhiệm vụ của Văn phòng Thường trực BCH và Ban chỉ huy phòng chống thiên tai tìm kiếm cứu nạn</t>
  </si>
  <si>
    <t>Kinh phí xúc tiến thương mại, tham gia hội chợ triển lãm, giới thiệu sản phẩm</t>
  </si>
  <si>
    <t>2.2</t>
  </si>
  <si>
    <t>Kinh phí chi hoat động công tác Bình đẳng giới năm 2025</t>
  </si>
  <si>
    <t xml:space="preserve">Kinh phí thực hiện công tác tôn giáo, tín ngưỡng </t>
  </si>
  <si>
    <t>Kinh phí đảm bảo xã hội NĐ 20/2021/NĐ-CP</t>
  </si>
  <si>
    <t>Kinh phí thực hiện chế độ mai táng phí cho các đối tượng theo Quyết định số 62/2011/QĐ-TTg ngày 09/11/2011 của Thủ tướng Chính phủ; Nghị định số 150/2006/NĐ-CP ngày 12/12/2026 của Chính phủ và Nghị định số 157/2016/NĐ-CP ngày 24/11/2016 của Chính phủ sửa đổi, bổ sung Nghị định Nghị định số 150/2006/NĐ-CP ngày 12/12/2026 của Chính phủ; Quyết định số 290/2005/QĐ-TTg ngày 08/11/2025 của Thủ tướng Chính phủ; Quyết định số 49/2015/QĐ - TTg ngày 14 tháng 10 năm 2015 của Thủ tướng Chính phủ</t>
  </si>
  <si>
    <t>Phụ cấp ban chấp hành</t>
  </si>
  <si>
    <t>TỔNG CỘNG</t>
  </si>
  <si>
    <t>Phụ cấp tổ bảo vệ an ninh trật tự</t>
  </si>
  <si>
    <t>Quân sự</t>
  </si>
  <si>
    <t>An ninh</t>
  </si>
  <si>
    <t>CHI ĐẦU TƯ PHÁT TRIỂN</t>
  </si>
  <si>
    <t>Nguồn thu sử dụng đất</t>
  </si>
  <si>
    <t>CHI THƯỜNG XUYÊN</t>
  </si>
  <si>
    <t xml:space="preserve"> </t>
  </si>
  <si>
    <t>Thu Trung ương</t>
  </si>
  <si>
    <t>Thu địa phương</t>
  </si>
  <si>
    <t>CHI NGÂN SÁCH CẤP XÃ THEO LĨNH VỰC</t>
  </si>
  <si>
    <t>Đơn vị tính: Đồng</t>
  </si>
  <si>
    <t>Nội dung chi</t>
  </si>
  <si>
    <t xml:space="preserve">TỔNG SỐ </t>
  </si>
  <si>
    <t>Nguồn ngân sách tỉnh hỗ trợ có mục tiêu</t>
  </si>
  <si>
    <t>Thu ngân sách địa phương (NSĐP)</t>
  </si>
  <si>
    <t>Bổ sung cân đối</t>
  </si>
  <si>
    <t xml:space="preserve">Bổ sung có mục tiêu </t>
  </si>
  <si>
    <t>Thu bổ sung nguồn thực hiện cải cách tiền lương</t>
  </si>
  <si>
    <t>Thu chuyển nguồn CCTL từ năm trước sang</t>
  </si>
  <si>
    <t>Thu viện trợ, ủng hộ, đóng góp</t>
  </si>
  <si>
    <t>1</t>
  </si>
  <si>
    <t>2</t>
  </si>
  <si>
    <t>3</t>
  </si>
  <si>
    <t>4</t>
  </si>
  <si>
    <t>5</t>
  </si>
  <si>
    <t>6</t>
  </si>
  <si>
    <t>Chi tạo nguồn, điều chỉnh tiền lương (TK 10% chi TX để CCTL)</t>
  </si>
  <si>
    <t>7</t>
  </si>
  <si>
    <t>Chi các chương trình mục tiêu nhiệm vụ</t>
  </si>
  <si>
    <t xml:space="preserve">III </t>
  </si>
  <si>
    <t>BỘI CHI NSĐP</t>
  </si>
  <si>
    <t>Chi sự nghiệp văn hóa thông tin, thể dục thể thao</t>
  </si>
  <si>
    <t>Chi quản lý hành chính</t>
  </si>
  <si>
    <t>Chi thực hiện chương trình, nhiệm vụ</t>
  </si>
  <si>
    <t xml:space="preserve">Nguồn Trung ương </t>
  </si>
  <si>
    <t xml:space="preserve">Nguồn NS tỉnh </t>
  </si>
  <si>
    <t>Vốn sự nghiệp</t>
  </si>
  <si>
    <t xml:space="preserve">Chương trình MTQG giảm nghèo bền vững </t>
  </si>
  <si>
    <t>An ninh - Quốc phòng</t>
  </si>
  <si>
    <t xml:space="preserve">TỔNG CHI NGÂN SÁCH </t>
  </si>
  <si>
    <t>TỔNG CHI CÂN ĐỐI NGÂN SÁCH</t>
  </si>
  <si>
    <t>Chi sự nghiệp thể dục thể thao</t>
  </si>
  <si>
    <t>Chi sự nghiệp phát thanh TH</t>
  </si>
  <si>
    <t xml:space="preserve">Sự nghiệp môi trường </t>
  </si>
  <si>
    <t>Chi sự nghiệp y tế</t>
  </si>
  <si>
    <t>SN Giáo dục -Đào tạo &amp; dạy nghề</t>
  </si>
  <si>
    <t>DỰ PHÒNG NGÂN SÁCH</t>
  </si>
  <si>
    <t>CHI BỔ SUNG CÓ MỤC TIÊU</t>
  </si>
  <si>
    <t>Kinh phí đảm bảo an toàn giao thông</t>
  </si>
  <si>
    <t>UBND xã điều hành</t>
  </si>
  <si>
    <t>2=3+4</t>
  </si>
  <si>
    <t>Chi từ nguồn viện trợ, huy động, 
đóng góp</t>
  </si>
  <si>
    <t>Kinh phí hoạt động chung UBND xã</t>
  </si>
  <si>
    <t>DỰ TOÁN CHI NGÂN SÁCH  XÃ CHO TỪNG CƠ QUAN, TỔ CHỨC THEO LĨNH VỰC NĂM 2025</t>
  </si>
  <si>
    <t>TỔNG CHI NGẤN SÁCH ĐỊA PHƯƠNG</t>
  </si>
  <si>
    <t>Chi trả nợ lãi các khoản do chính quyền địa phương vay</t>
  </si>
  <si>
    <t>Tiết kiệm 10% chi thường xuyên 7 tháng cuối năm 2025</t>
  </si>
  <si>
    <t>Tiết kiệm chi TX 7 tháng cuối năm 2025</t>
  </si>
  <si>
    <t xml:space="preserve">Chia ra </t>
  </si>
  <si>
    <t>Công an xã Chợ Mới</t>
  </si>
  <si>
    <t>Chi An ninh</t>
  </si>
  <si>
    <t>1=2+5</t>
  </si>
  <si>
    <t>Dự toán 2025</t>
  </si>
  <si>
    <t>Biểu số 02</t>
  </si>
  <si>
    <t>Biểu số 03</t>
  </si>
  <si>
    <t xml:space="preserve">Biểu số 01
</t>
  </si>
  <si>
    <t>Biểu số 04</t>
  </si>
  <si>
    <t>CÂN ĐỐI NGÂN SÁCH ĐỊA PHƯƠNG NĂM 2025 SAU ĐIỀU CHỈNH</t>
  </si>
  <si>
    <t>DỰ TOÁN CHI NGÂN SÁCH CẤP XÃ THEO LĨNH VỰC NĂM 2025 SAU ĐIỀU CHỈNH</t>
  </si>
  <si>
    <t>Chi sự nghiệp văn hóa thông tin,thể dục thể thao</t>
  </si>
  <si>
    <t xml:space="preserve">Chi thực hiện chương trình MTQG </t>
  </si>
  <si>
    <t>Ngân sách Trung ương</t>
  </si>
  <si>
    <t xml:space="preserve">Vốn đầu tư </t>
  </si>
  <si>
    <t xml:space="preserve">Vốn sự nghiệp </t>
  </si>
  <si>
    <t>Ngân sách tỉnh</t>
  </si>
  <si>
    <t xml:space="preserve">Chi Mua phần mềm Misa, phần mềm bảo hiểm..… </t>
  </si>
  <si>
    <t>KP Ban chỉ đạo chống buôn lậu, gian lận thương mai và hàng giả (BCĐ 389)</t>
  </si>
  <si>
    <t>Chương trình MTQG DTTS &amp;MN</t>
  </si>
  <si>
    <t>Chi nguồn sử dụng đất</t>
  </si>
  <si>
    <t>CHI CÁC CHƯƠNG TRÌNH MỤC TIÊU</t>
  </si>
  <si>
    <t>CTMTQG phát triển kinh tế - xã hội 
vùng đồng bào dân tộc thiểu số và miền núi</t>
  </si>
  <si>
    <t>Vốn đầu tư</t>
  </si>
  <si>
    <t>CTMTQG giảm nghèo bền vững</t>
  </si>
  <si>
    <t>CTMTQG xây dựng nông thôn mới</t>
  </si>
  <si>
    <t>Bổ sung kinh phí thực hiện nhiệm vụ đảm bảo
trật tự an toàn giao thông</t>
  </si>
  <si>
    <t>Kinh phí thực hiện các chính sách an sinh xã hội</t>
  </si>
  <si>
    <t>Số kinh phí đã phân bổ</t>
  </si>
  <si>
    <t>Xã Tân Kỳ</t>
  </si>
  <si>
    <t>Tên đơn vị/Nội dung</t>
  </si>
  <si>
    <t>Biên chế</t>
  </si>
  <si>
    <t>Số đã phân bổ</t>
  </si>
  <si>
    <t>số phân bổ sau điều chỉnh</t>
  </si>
  <si>
    <t>Ghi chú/Nguồn</t>
  </si>
  <si>
    <t>Uỷ ban nhân dân xã</t>
  </si>
  <si>
    <t>Văn phòng HĐND-UBND xã</t>
  </si>
  <si>
    <t>a</t>
  </si>
  <si>
    <t>Nguồn kinh phí tự chủ</t>
  </si>
  <si>
    <t>Kinh phí đã chi 6 tháng đầu năm ( UBND)</t>
  </si>
  <si>
    <t>Kinh phí đã chi 6 tháng đầu năm ( Hội cao tuổi , hội Chữ thập đỏ, hội Khuyến Học )</t>
  </si>
  <si>
    <t>Lương + các khoản đóng góp</t>
  </si>
  <si>
    <t>Phụ cấp Trưởng thôn</t>
  </si>
  <si>
    <t xml:space="preserve">Phụ cấp đại biểu HĐND xã </t>
  </si>
  <si>
    <t>Chi hỗ trợ hàng tháng Chi hội trưởng hội cao tuổi</t>
  </si>
  <si>
    <t>Chi hoạt động thường xuyên ( Theo biên chế )</t>
  </si>
  <si>
    <t xml:space="preserve">Quân sự </t>
  </si>
  <si>
    <t>An ninh trật tự</t>
  </si>
  <si>
    <t>b</t>
  </si>
  <si>
    <t>Nguồn kinh phí không tự chủ</t>
  </si>
  <si>
    <t xml:space="preserve">Quỹ tiền thưởng theo Nghị định số 73/2024/NĐ-CP ngày 30/6/2024 </t>
  </si>
  <si>
    <t>Kinh phí hoạt động hội đồng nhân dân xã</t>
  </si>
  <si>
    <t>KP tuyên truyền phổ biến giáo dục pháp luật hòa giải cơ sở</t>
  </si>
  <si>
    <t>Chi khác ngân sách ( Mua phần mềm Misa, HĐ hè ,Sửa chữa ,  chi hỗ trợ khác… )</t>
  </si>
  <si>
    <t>chi khác ngân sách</t>
  </si>
  <si>
    <t>Chúc thọ mừng thọ</t>
  </si>
  <si>
    <t>QLHC</t>
  </si>
  <si>
    <t xml:space="preserve">PHÒNG KINH TẾ </t>
  </si>
  <si>
    <t>Hoạt động thường xuyên ( Theo biên chế )</t>
  </si>
  <si>
    <t>Quỹ tiền thưởng theo Nghị định số 73/2024/NĐ-CP ngày 30/6/2024</t>
  </si>
  <si>
    <t xml:space="preserve">KP quản lý bảo trì và bảo vệ kết cấu giao thông đường bộ </t>
  </si>
  <si>
    <t>SNKT</t>
  </si>
  <si>
    <t xml:space="preserve">Kinh phí hỗ trợ sản phẩm, dịch vụ công ích thuỷ lợi </t>
  </si>
  <si>
    <t>Kinh phí thực hiện kiểm kê đất đai và lập bản đồ hiện trạng sử dụng đất năm 2024 trên địa bàn xã  ( 3 xã, chưa gồm chuyển nguồn)</t>
  </si>
  <si>
    <t>Kinh phí thực hiện kiểm kê đất đai và lập bản đồ hiện trạng sử dụng đất năm 2024 trên địa bàn xã  ( sau sát nhập )</t>
  </si>
  <si>
    <t>Mua phôi giấy QSD đất</t>
  </si>
  <si>
    <t>Chính sách hỗ trợ tiền điện cho hộ nghèo, hộ chính sách xã hội</t>
  </si>
  <si>
    <t>ĐBXH</t>
  </si>
  <si>
    <t>PHÒNG VĂN HÓA VÀ XÃ HỘI</t>
  </si>
  <si>
    <t xml:space="preserve">Lương + các khoản đóng góp </t>
  </si>
  <si>
    <t>Chi Mua phần mềm Misa,phần mềm bảo hiểm..…</t>
  </si>
  <si>
    <t>Chi văn hóa, thông tin, thể dục thể thao</t>
  </si>
  <si>
    <t>Chi sự nghiệp phát thanh truyền hình</t>
  </si>
  <si>
    <t xml:space="preserve">Kinh phí thi đua khen thưởng </t>
  </si>
  <si>
    <t>SNYT</t>
  </si>
  <si>
    <t>KP đảm bảo xã hội địa phương khác</t>
  </si>
  <si>
    <t>Kinh phí thực hiện một số nội dung khác: Chi tiền cho người làm Bảo vệ , chi viếng Đền thờ liệt sĩ xã, tặng quà gia đình chính sách người có công; Thuê xe đưa người có công đi điều dưỡng tập trung…)</t>
  </si>
  <si>
    <t>Chi sự nghiệp giáo dục</t>
  </si>
  <si>
    <t>TRUNG TÂM PHỤC VỤ HÀNH CHÍNH CÔNG</t>
  </si>
  <si>
    <t xml:space="preserve">Chi  Mua phần mềm Misa, phần mềm bảo hiểm..… </t>
  </si>
  <si>
    <t>ĐẢNG ỦY XÃ</t>
  </si>
  <si>
    <t>VĂN PHÒNG ĐẢNG ỦY</t>
  </si>
  <si>
    <t>Kinh phí đã chi 6 tháng đầu năm</t>
  </si>
  <si>
    <t>Hoạt động chi thường xuyên khác ( Theo biên chế )</t>
  </si>
  <si>
    <t xml:space="preserve">Tổng kinh phí chi Đại hội Đảng </t>
  </si>
  <si>
    <t>Chi đại hội đảng nhiệm kỳ ( Tỉnh giao)</t>
  </si>
  <si>
    <t>Chi hỗ trợ đại hội đảng ( từ nguồn QLHC xã)</t>
  </si>
  <si>
    <t>UỶ BAN MTTQ XÃ</t>
  </si>
  <si>
    <t>Hoạt động thường xuyên khác</t>
  </si>
  <si>
    <t>Hỗ trợ hàng tháng cho Bí thư chi Đoàn TN</t>
  </si>
  <si>
    <t>Hỗ trợ hàng tháng cho Chi hội Phụ Nữ</t>
  </si>
  <si>
    <t>Hỗ trợ hàng tháng cho Chi hội Nông Dân</t>
  </si>
  <si>
    <t>Hỗ trợ hàng tháng cho Chi hội Cựu Chiến Binh</t>
  </si>
  <si>
    <t>KP hoạt động khu dân cư</t>
  </si>
  <si>
    <t>KP ban thanh tra nhân dân, ban giám sát đầu tư cộng đồng</t>
  </si>
  <si>
    <t>THUYẾT MINH DỰ TOÁN CHI THƯỜNG XUYÊN CỦA CÁC ĐƠN VỊ DỰ TOÁN  NĂM 2025 SAU ĐIỀU CHỈNH</t>
  </si>
  <si>
    <t>Chỉ tiêu</t>
  </si>
  <si>
    <t>NS huyện hưởng</t>
  </si>
  <si>
    <t>Tỉnh giao</t>
  </si>
  <si>
    <t>Huyện giao</t>
  </si>
  <si>
    <t>Tổng thu</t>
  </si>
  <si>
    <t>Thu DN quốc doanh TW</t>
  </si>
  <si>
    <t>Thu DN địa phương</t>
  </si>
  <si>
    <t>Thu thuế ngoài quốc doanh</t>
  </si>
  <si>
    <t>Thuế giá trị gia tăng</t>
  </si>
  <si>
    <t>Thuế tài nguyên</t>
  </si>
  <si>
    <t>Thuế Thu nhập cá nhân</t>
  </si>
  <si>
    <t>Thu nhập từ bất động sản, nhận thừa kế và quà tăng là BĐS</t>
  </si>
  <si>
    <t>Thu nhập từ hoạt động sản xuất KD 
của cá nhân</t>
  </si>
  <si>
    <t>Lệ phí trước bạ nhà đất</t>
  </si>
  <si>
    <t>Trước bạ từ nhà đất</t>
  </si>
  <si>
    <t>Trước bạ từ xe &amp; tài sản khác</t>
  </si>
  <si>
    <t>Phí và lệ phí</t>
  </si>
  <si>
    <t xml:space="preserve">Phí trung ương </t>
  </si>
  <si>
    <t xml:space="preserve">Phí và lệ phí địa phương </t>
  </si>
  <si>
    <t xml:space="preserve"> Trong đó: Phí bảo vệ môi trường, </t>
  </si>
  <si>
    <t>Thuế nhà đất/đất phi nông nghiệp</t>
  </si>
  <si>
    <t>DỰ TOÁN THU NGÂN SÁCH NHÀ NƯỚC THEO LĨNH VỰC NĂM 2025 SAU ĐIỀU CHỈNH</t>
  </si>
  <si>
    <t>UBND XÃ TÂN KỲ</t>
  </si>
  <si>
    <t>Chi văn hóa thông tin, thể dục thể thao</t>
  </si>
  <si>
    <t>Chi nông nghiệp, lâm nghiệp, thủy lợi, sự nghiệp khác</t>
  </si>
  <si>
    <t xml:space="preserve">Văn phòng HĐND-UBND </t>
  </si>
  <si>
    <t>Phòng Văn hóa - xã hội</t>
  </si>
  <si>
    <t xml:space="preserve">Phòng Kinh tế </t>
  </si>
  <si>
    <t>Trung tâm phục vụ hành chính công</t>
  </si>
  <si>
    <t xml:space="preserve">Đảng ủy xã </t>
  </si>
  <si>
    <t xml:space="preserve">Ủy ban MTTQ xã </t>
  </si>
  <si>
    <t>Trường Mầm non Cao Kỳ</t>
  </si>
  <si>
    <t>Trường Mầm non Tân Sơn</t>
  </si>
  <si>
    <t>Trường Mầm non Hòa Mục</t>
  </si>
  <si>
    <t>Trường Tiểu học Cao Kỳ</t>
  </si>
  <si>
    <t>Trường Tiểu học Tân Sơn</t>
  </si>
  <si>
    <t>Trường Tiểu học Hòa Mục</t>
  </si>
  <si>
    <t>Trường THCS Cao Kỳ</t>
  </si>
  <si>
    <t>Trường THCS Tân Sơn</t>
  </si>
  <si>
    <r>
      <t xml:space="preserve">Chi đầu tư phát triển </t>
    </r>
    <r>
      <rPr>
        <sz val="10"/>
        <color indexed="8"/>
        <rFont val="Times New Roman"/>
        <family val="1"/>
      </rPr>
      <t>(Không kể chương trình MTQG)</t>
    </r>
  </si>
  <si>
    <r>
      <t xml:space="preserve">Chi thường xuyên </t>
    </r>
    <r>
      <rPr>
        <sz val="10"/>
        <color indexed="8"/>
        <rFont val="Times New Roman"/>
        <family val="1"/>
      </rPr>
      <t>(Không kể chương trình MTQG)</t>
    </r>
  </si>
  <si>
    <t>Chi chương trình mục tiêu</t>
  </si>
  <si>
    <t>Chi thực hiện các chương trình MTQG</t>
  </si>
  <si>
    <t>Bổ sung có mục tiêu thực hiện chế độ, chính sách</t>
  </si>
  <si>
    <t>Khối QLNN &amp; Sự nghiệp</t>
  </si>
  <si>
    <t>Văn phòng HĐND-UBND</t>
  </si>
  <si>
    <t>Phòng Kinh tế</t>
  </si>
  <si>
    <t>Phòng Văn hóa - Xã hội</t>
  </si>
  <si>
    <t>Khối Đảng, MTTQ</t>
  </si>
  <si>
    <t>Văn phòng Đảng ủy</t>
  </si>
  <si>
    <t>Uỷ ban MTTQ, các đoàn thể</t>
  </si>
  <si>
    <t>Khối trường học</t>
  </si>
  <si>
    <t>Kinh phí hoạt động chung của Đảng ủy xã</t>
  </si>
  <si>
    <t>Quân sự ( Lương + phụ cấp + hoạt động )</t>
  </si>
  <si>
    <t>Kinh phí chi công tác bảo vệ chăm sóc trẻ em</t>
  </si>
  <si>
    <t xml:space="preserve">Kinh phí chuyển đổi số </t>
  </si>
  <si>
    <t>Kinh phí hỗ trợ dịch tả lợn châu phi</t>
  </si>
  <si>
    <t xml:space="preserve">  An ninh </t>
  </si>
  <si>
    <t xml:space="preserve">  Quốc phòng</t>
  </si>
  <si>
    <t>Số kinh phí phân bổ kỳ này</t>
  </si>
  <si>
    <t>THUYẾT MINH DỰ TOÁN CHI NGÂN SÁCH XÃ TÂN KỲ NĂM 2025 SAU ĐIỀU CHỈNH</t>
  </si>
  <si>
    <t>DỰ TOÁN CHI NGÂN SÁCH CHO TỪNG CƠ QUAN, TỔ CHỨC THEO LĨNH VỰC NĂM 2025 SAU ĐIỀU CHỈNH</t>
  </si>
  <si>
    <t>Biểu 05</t>
  </si>
  <si>
    <t>Biểu số 06</t>
  </si>
  <si>
    <t>Phụ cấp, BHXH, BHYT cán bộ không chuyên trách cấp xã, thôn</t>
  </si>
  <si>
    <t>Số biên chế</t>
  </si>
  <si>
    <t>Mã ĐVQHNS</t>
  </si>
  <si>
    <t>Chia ra</t>
  </si>
  <si>
    <t>Hiện có mặt</t>
  </si>
  <si>
    <t xml:space="preserve">Nguồn KP giao thực hiện tự chủ </t>
  </si>
  <si>
    <t xml:space="preserve">Nguồn kinh phí thực hiện tự chủ ( Chuyển ngạch, BS 76) </t>
  </si>
  <si>
    <t xml:space="preserve">Nguồn 40% CCTL từ nguồn cấp bù học phí chi hoạt động theo quy định tại Nghị định số 81/2021/NĐ-CP ngày 27/08/2021; Nghị quyết số 165/NQ-CP ngày 20/12/2022 của Chính phủ </t>
  </si>
  <si>
    <t xml:space="preserve">Nguồn kinh phí không thực hiện tự chủ </t>
  </si>
  <si>
    <t xml:space="preserve">Nguồn kinh phí chế độ phụ cấp ưu đãi giảng dạy người khuyết tật theo Nghị định số 28/2012/NĐ-CP ngày 01/4/2012 của Chính phủ </t>
  </si>
  <si>
    <t xml:space="preserve">Nguồn Kinh phí xây dựng xã hội học tập theo Nghị quyết số 19/2022/NQ-HĐND ngày 10/12/2022 của Hội đồng nhân dân tỉnh Bắc Kạn  </t>
  </si>
  <si>
    <t xml:space="preserve">Nguồn KP hỗ trợ học bổng và phương tiện, đồ dùng học tập cho học sinh theo Thông tư số 42/2012/TTLT-BGDĐT-BLĐTBXH-BTC </t>
  </si>
  <si>
    <t xml:space="preserve">KP chính sách theo Nghị định số  66/2025/NĐ-CP ngày 12/3/2025 của Chính phủ </t>
  </si>
  <si>
    <t xml:space="preserve">KP hỗ trợ chi phí học tập và miễn giảm học sinh cho học sinh phổ thông và cao đẳng đại học theo Nghị định 81/2021/NĐ-CP </t>
  </si>
  <si>
    <t xml:space="preserve">KP hỗ trợ tiền ăn trưa, nấu ăn cho trẻ Mầm non theo Nghị định số 105/2020/NĐ-CP </t>
  </si>
  <si>
    <t>Quỹ tiền thưởng bằng 10% tổng quỹ tiền lương (không bao gồm phụ cấp) theo chức vụ, chức danh, ngạch, bậc giao từ đầu năm tại đơn vị</t>
  </si>
  <si>
    <t>PHÂN BỔ VÀ GIAO CHO CÁC ĐƠN VỊ</t>
  </si>
  <si>
    <t>Bậc Mầm non</t>
  </si>
  <si>
    <t>Mầm non Cao Kỳ</t>
  </si>
  <si>
    <t>Mầm Non Tân Sơn</t>
  </si>
  <si>
    <t>Mầm non Hoà Mục</t>
  </si>
  <si>
    <t>Bậc Tiểu học</t>
  </si>
  <si>
    <t>Tiểu học Cao Kỳ</t>
  </si>
  <si>
    <t>Tiểu học Tân Sơn</t>
  </si>
  <si>
    <t xml:space="preserve"> Tiểu học Hoà Mục</t>
  </si>
  <si>
    <t>Bậc THCS</t>
  </si>
  <si>
    <t>THCS Cao Kỳ</t>
  </si>
  <si>
    <t>THCS Tân Sơn</t>
  </si>
  <si>
    <t>Tổng cộng</t>
  </si>
  <si>
    <t xml:space="preserve"> DỰ TOÁN CHI NGÂN SÁCH CỦA CÁC ĐƠN VỊ TRƯỜNG HỌC VÀ SỰ NGHIỆP GIÁO DỤC XÃ TÂN KỲ NĂM 2025 SAU ĐIỀU CHỈNH</t>
  </si>
  <si>
    <t>Tổng dự toán</t>
  </si>
  <si>
    <t>DỰ TOÁN CHI THƯỜNG XUYÊN CỦA NGÂN SÁCH CẤP XÃ CHO TỪNG CƠ QUAN, TỔ CHỨC THEO LĨNH VỰC NĂM 2025 SAU ĐIỀU CHỈNH</t>
  </si>
  <si>
    <t>Biểu số 07</t>
  </si>
  <si>
    <t>Phụ cấp cán bộ không chuyên trách cấp xã ( Phụ cấp + các khoản đóng góp BHXH 17%)</t>
  </si>
  <si>
    <t>ĐVT: Đồng</t>
  </si>
  <si>
    <t>Phụ cấp bí thư chi bộ + BHXH 17%</t>
  </si>
  <si>
    <t>Phụ cấp trưởng ban công tác Mặt Trận  + BHXH 17%</t>
  </si>
  <si>
    <t xml:space="preserve">Hoạt động thường xuyên </t>
  </si>
  <si>
    <t>Kinh phí cho các hoạt động văn hóa, thể dục thể thao, các ngày lễ, kỷ niệm, sự kiện lớn trong năm</t>
  </si>
  <si>
    <t>Trợ cấp Hưu xã</t>
  </si>
  <si>
    <t>Trung tâm học tập cộng đồng xã</t>
  </si>
  <si>
    <t>Chi đại hội MTTQ xã, hội phụ nữ, hội ND, Hội CCB,
 Đoàn thanh niên</t>
  </si>
  <si>
    <t>KP tổ chức hoạt động Trung thu</t>
  </si>
  <si>
    <t>KP tham gia thi đấu môn bắn nỏ</t>
  </si>
  <si>
    <t>Kỷ niệm 80 Năm quốc khánh mùng 2/9</t>
  </si>
  <si>
    <t>số chênh lệch  ( tăng, giảm )</t>
  </si>
  <si>
    <t>( Kèm theo quyết định 370/QĐ-UBND ngày 22  tháng 9  năm 2025 của UBND xã  Tân Kỳ )</t>
  </si>
  <si>
    <t>( Kèm theo quyết định 370/QĐ-UBND ngày 22 tháng 9  năm 2025 của UBND xã  Tân Kỳ )</t>
  </si>
  <si>
    <t>Biểu số 08</t>
  </si>
  <si>
    <t>DỰ TOÁN CHI SỰ NGHIỆP VỐN CHƯƠNG TRÌNH MỤC TIÊU QUỐC GIA NĂM 2025</t>
  </si>
  <si>
    <t>ĐVT: Triệu đồng</t>
  </si>
  <si>
    <t>TT</t>
  </si>
  <si>
    <t>Địa phương</t>
  </si>
  <si>
    <t>Tổng dự toán giao năm 2025</t>
  </si>
  <si>
    <t>Chi tiết nguồn vốn</t>
  </si>
  <si>
    <t>Trong đó:</t>
  </si>
  <si>
    <t>Vốn đầu tư (Phân bổ chi tiết)</t>
  </si>
  <si>
    <t>Vốn sự nghiệp (Phân bổ chi tiết)</t>
  </si>
  <si>
    <t>NSTW</t>
  </si>
  <si>
    <t>NS tỉnh đối ứng</t>
  </si>
  <si>
    <t>Tổng số vốn đầu tư</t>
  </si>
  <si>
    <t>Tổng số vốn sự nghiệp</t>
  </si>
  <si>
    <t>Chương trình MTQG phát triển KTXH vùng đồng bào DTTS và miền núi</t>
  </si>
  <si>
    <t>Dự án 1: Giải quyết tình trạng thiếu đất ở, nhà ở, đất sản xuất, nước sinh hoạt</t>
  </si>
  <si>
    <t>Nội dung số 1  hỗ trợ nhà ở</t>
  </si>
  <si>
    <t xml:space="preserve">Nội dung số 4: Hỗ trợ nước sinh hoạt phân tán </t>
  </si>
  <si>
    <t>Dự án 3: Phát triển sản xuất nông, lâm nghiệp bền vững, phát huy tiềm năng, thế mạnh của các vùng miền để sản xuất hàng hóa theo chuỗi giá trị</t>
  </si>
  <si>
    <t>Phòng kinh tế</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</si>
  <si>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</si>
  <si>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dân tộc thiểu số và miền núi</t>
  </si>
  <si>
    <t>Dự án 4: Đầu tư cơ sở hạ tầng thiết yếu, phục vụ sản xuất, đời sống trong vùng đồng bào dân tộc thiểu số và miền núi và các đơn vị sự nghiệp công lập của lĩnh vực dân tộc</t>
  </si>
  <si>
    <t>Tiểu dự án 1: Đầu tư cơ sở hạ tầng thiết yếu, phục vụ sản xuất, đời sống trong vùng đồng bào dân tộc thiểu số và miền núi</t>
  </si>
  <si>
    <t>Dự án 5: Phát triển giáo dục đào tạo nâng cao chất lượng nguồn nhân lực</t>
  </si>
  <si>
    <t xml:space="preserve">Tiểu dự án 1: </t>
  </si>
  <si>
    <t>Tiểu dự án 3: Dự án phát triển giáo dục nghề nghiệp và giải quyết việc làm cho người lao động vùng dân tộc thiểu số và miền núi</t>
  </si>
  <si>
    <t>Tiểu dự án 4: Đào tạo nâng cao năng lực cho cộng đồng và cán bộ triển khai Chương trình ở các cấp</t>
  </si>
  <si>
    <t>Dự án 6: Bảo tồn, phát huy giá trị văn hóa truyền thống tốt đẹp của các dân tộc thiểu số gắn với phát triển du lịch</t>
  </si>
  <si>
    <t>Phòng Văn hóa
 - xã hội</t>
  </si>
  <si>
    <t>Dự án 8: Thực hiện bình đẳng giới và giải quyết những vấn đề cấp thiết đối với phụ nữ và trẻ em</t>
  </si>
  <si>
    <t>Dự án 9: Đầu tư phát triển nhóm dân tộc thiểu số rất ít người và nhóm dân tộc còn nhiều khó khăn</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</si>
  <si>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</si>
  <si>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</si>
  <si>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MTQG phát triển kinh tế - xã hội vùng đồng bào DTTS và miền núi giai đoạn 2021-2030</t>
  </si>
  <si>
    <t>Văn phòng 
HĐND và UBND</t>
  </si>
  <si>
    <t>Tiểu dự án 3: Kiểm tra, giám sát, đánh giá, đào tạo, tập huấn tổ chức thực hiện Chương trình</t>
  </si>
  <si>
    <t>MTTQ</t>
  </si>
  <si>
    <t xml:space="preserve">II </t>
  </si>
  <si>
    <t>Chương trình MTQG giảm nghèo bền vững</t>
  </si>
  <si>
    <t xml:space="preserve">Dự án 2. Đa dạng hóa sinh kế, phát triển mô hình giảm nghèo </t>
  </si>
  <si>
    <t>Dự án 4.  Phát triển giáo dục nghề nghiệp, việc làm bền vững</t>
  </si>
  <si>
    <t>Tiểu dự án 1. Phát triển giáo dục nghề nghiệp vùng nghèo, vùng khó khăn</t>
  </si>
  <si>
    <t>Tiểu dự án 3. Hỗ trợ việc làm bền vững</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</si>
  <si>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</si>
  <si>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</si>
  <si>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</si>
  <si>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</si>
  <si>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</si>
  <si>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</si>
  <si>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Chương trình MTQG xây dựng NTM</t>
  </si>
  <si>
    <t>Nội dung thành phần số 01: Nâng cao hiệu quả quản lý và thực hiện xây dựng nông thôn mới theo quy hoạch</t>
  </si>
  <si>
    <t>Nội dung thành phần số 06: Nâng cao chất lượng đời sống văn hóa nông thôn; bảo tồn và phát huy các giá trị văn hóa truyền thống gắn với phát triển du lịch nông thôn</t>
  </si>
  <si>
    <t>Nội dung thành phần số 07. Nâng cao chất lượng môi trường; xây dựng cảnh quan nông thôn sáng - xanh - sạch - đẹp, an toàn; giữ gìn và khôi phục cảnh quan truyền thống nông thôn</t>
  </si>
  <si>
    <t>Nội dung thành phần số 11: 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</si>
  <si>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t>Nội dung thành phần số 11: Chi Đẩy mạnh, đa dạng hình thức thông tin, truyền thông; triển khai phong trào “Cả nước thi đua xây dựng nông thôn mới” (Chi thông tin truyền thông, phổ biến giáo dục pháp luật cho các nội dung thành phần của Chương trình)</t>
  </si>
  <si>
    <t>Biểu số 09</t>
  </si>
  <si>
    <t>PHÂN BỔ VỐN SỰ NGHIỆP THUỘC CHƯƠNG TRÌNH MỤC TIÊU QUỐC GIA PHÁT TRIỂN KINH TẾ -  XÃ HỘI VÙNG ĐỒNG BÀO DÂN TỘC THIỂU SỐ VÀ MIỀN NÚI NĂM 2025</t>
  </si>
  <si>
    <t>Đơn vị/địa phương</t>
  </si>
  <si>
    <t>Tổng dự toán phân bổ cho các đơn vị năm 2025</t>
  </si>
  <si>
    <t>Dự án 1</t>
  </si>
  <si>
    <t>Dự án 3</t>
  </si>
  <si>
    <t>Dự án 4</t>
  </si>
  <si>
    <t>Dự án 5</t>
  </si>
  <si>
    <t>Dự án 6</t>
  </si>
  <si>
    <t>Dự án 8</t>
  </si>
  <si>
    <t>Dự án 9</t>
  </si>
  <si>
    <t>Dự án 10</t>
  </si>
  <si>
    <t>Sự nghiệp giáo dục, đào tạo và dạy nghề</t>
  </si>
  <si>
    <t>Sự nghiệp Văn hóa Thông tin</t>
  </si>
  <si>
    <t xml:space="preserve"> Sự nghiệp bảo đảm xã hội</t>
  </si>
  <si>
    <t>Sự nghiệp đảm bảo xã hội</t>
  </si>
  <si>
    <t>Nội dung 3</t>
  </si>
  <si>
    <t>Nội dung 4</t>
  </si>
  <si>
    <t>Tiểu dự án 1</t>
  </si>
  <si>
    <t>tiểu dự án 2</t>
  </si>
  <si>
    <t>Tiểu dự án 3</t>
  </si>
  <si>
    <t>Tiểu dự án 4</t>
  </si>
  <si>
    <t>Tiểu dự án 2</t>
  </si>
  <si>
    <t>NS
TW</t>
  </si>
  <si>
    <t>TW</t>
  </si>
  <si>
    <t>ĐP</t>
  </si>
  <si>
    <t>Phòng Văn hoá - Xã hội</t>
  </si>
  <si>
    <t>Văn phòng HĐND xã</t>
  </si>
  <si>
    <t xml:space="preserve">Mặt trận tổ quốc </t>
  </si>
  <si>
    <t>Biểu số 10</t>
  </si>
  <si>
    <t xml:space="preserve"> PHÂN BỔ VỐN SỰ NGHIỆP THUỘC CHƯƠNG TRÌNH MTQG GIẢM NGHÈO BỀN VỮNG NĂM 2025</t>
  </si>
  <si>
    <t>Chi tiết từng dự án thành phần</t>
  </si>
  <si>
    <t>Dự án 2: Đa dạng hóa sinh kế, phát triển mô hình giảm nghèo</t>
  </si>
  <si>
    <t xml:space="preserve">Dự án 4: Phát triển giáo dục nghề nghiệp, việc làm bền vững </t>
  </si>
  <si>
    <t>Dự án 6: Truyền thông và giảm nghèo về thông tin</t>
  </si>
  <si>
    <t>Dự án 7: Nâng cao năng lực và giám sát, đánh giá Chương trình</t>
  </si>
  <si>
    <r>
      <rPr>
        <b/>
        <sz val="10"/>
        <color indexed="8"/>
        <rFont val="Times New Roman"/>
        <family val="1"/>
      </rPr>
      <t>Tiểu dự án 1: Phát triển giáo dục nghề nghiệp vùng nghèo, vùng khó khăn</t>
    </r>
    <r>
      <rPr>
        <b/>
        <i/>
        <sz val="10"/>
        <color indexed="8"/>
        <rFont val="Times New Roman"/>
        <family val="1"/>
      </rPr>
      <t xml:space="preserve"> </t>
    </r>
  </si>
  <si>
    <t>Tiểu dự án 3: Hỗ trợ việc làm bền vững</t>
  </si>
  <si>
    <t>Tiểu dự án 1: Giảm nghèo về thông tin</t>
  </si>
  <si>
    <t>Tiểu dự án 2: Truyền thông về giảm nghèo đa chiều</t>
  </si>
  <si>
    <t>Tiểu dự án 1: Nâng cao năng lực thực hiện Chương trình</t>
  </si>
  <si>
    <t>Tiểu dự án 2: Giám sát, đánh giá</t>
  </si>
  <si>
    <t xml:space="preserve">Tổng số </t>
  </si>
  <si>
    <t>TỔNG</t>
  </si>
  <si>
    <t>Mặt trận tổ quốc</t>
  </si>
  <si>
    <t>Biểu số 11</t>
  </si>
  <si>
    <t>PHÂN BỔ VỐN SỰ NGHIỆP THUỘC CHƯƠNG TRÌNH MỤC TIÊU QUỐC GIA XÂY DỰNG NÔNG THÔN MỚI NĂM 2025</t>
  </si>
  <si>
    <t>Đơn vị</t>
  </si>
  <si>
    <t>Tổng dự toán phân bổ cho các đơn vị/ địa phương năm 2025</t>
  </si>
  <si>
    <t>Chi tiết theo các nội dung đặc thù</t>
  </si>
  <si>
    <t>I- Nâng cao hiệu quả quản lý và thực hiện xây dựng nông thôn mới theo quy hoạch</t>
  </si>
  <si>
    <t>VI- Nâng cao chất lượng đời sống văn hoá nông thôn; bảo tồn và phát huy các giá trị văn hoá truyền thống gắn với phát triển du lịch nông thôn</t>
  </si>
  <si>
    <t>VII- Nâng cao chất lượng môi trường; xây dựng cảnh quan nông thôn sáng - xanh- sạch - đẹp, an toàn; giữ gìn và khôi phục cảnh quan truyền thống nông thôn</t>
  </si>
  <si>
    <t>XI -  Tăng cường công tác giám sát, đánh giá thực hiện chương trình; Nâng cao năng lực, truyền thông xây dựng nông thôn mới; thực hiện phong trào thi đua cả nước chung sức xây dựng NTM</t>
  </si>
  <si>
    <t>Sự nghiệp văn hóa, thể thao</t>
  </si>
  <si>
    <t>Sự nghiệp môi trường</t>
  </si>
  <si>
    <t>Quản lý nhà nước, đảng, đoàn thể</t>
  </si>
  <si>
    <t>Sự nghiệp văn hóa</t>
  </si>
  <si>
    <t>Quy hoạch (Quy định tại Điều 80, Mục 1, Chương IV, Thông tư 55/2023/TT-BTC ngày 15/8/2023 của Bộ Tài chính)</t>
  </si>
  <si>
    <t>Chi nâng cao hiệu quả hoạt động của hệ thống thiết chế văn hóa, thể thao cơ sở</t>
  </si>
  <si>
    <t>Giữ gìn và khôi phục cảnh quan truyền thống của nông thôn Việt Nam; phát triển các mô hình thôn, xóm sáng, xanh, sạch, đẹp, an toàn, khu dân cư kiểu mẫu</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</si>
  <si>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</si>
  <si>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r>
      <t>Chi Đẩy mạnh, đa dạng hình thức thông tin, truyền thông; triển khai phong trào “Cả nước thi đua xây dựng nông thôn mới” (</t>
    </r>
    <r>
      <rPr>
        <i/>
        <sz val="8"/>
        <color indexed="8"/>
        <rFont val="Times New Roman"/>
        <family val="1"/>
      </rPr>
      <t>Chi thông tin truyền thông, phổ biến giáo dục pháp luật cho các nội dung thành phần của Chương trình</t>
    </r>
    <r>
      <rPr>
        <sz val="8"/>
        <color indexed="8"/>
        <rFont val="Times New Roman"/>
        <family val="1"/>
      </rPr>
      <t>)</t>
    </r>
  </si>
  <si>
    <t>Phòng Văn Hóa</t>
  </si>
  <si>
    <t>Văn phòng HĐND và UBND</t>
  </si>
  <si>
    <t>Quản lý nhà nước</t>
  </si>
  <si>
    <t>Quản lý nhà nước, đoàn thể</t>
  </si>
  <si>
    <t>Lĩnh vực chi: Sự nghiệp kinh tế</t>
  </si>
  <si>
    <t>Lĩnh vực chi: Sự nghiệp giáo dục - đào tạo và dạy nghề</t>
  </si>
  <si>
    <t>Lĩnh vực: Sự nghiệp văn hóa - thông tin</t>
  </si>
  <si>
    <t>Lĩnh vực: Quản lý nhà nước</t>
  </si>
  <si>
    <t>Lĩnh vực: Quản lý nhà nước, đoàn thể</t>
  </si>
  <si>
    <t>Chương trình MTQG Nông thôn mới</t>
  </si>
  <si>
    <t xml:space="preserve"> KP Cuộc vận động “Toàn dân đoàn kết xây dựng nông thôn mới, đô thị văn minh”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</si>
</sst>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Red]\-#,###"/>
    <numFmt numFmtId="166" formatCode="_-* #,##0_-;\-* #,##0_-;_-* &quot;-&quot;??_-;_-@_-"/>
    <numFmt numFmtId="167" formatCode="_(* #,##0_);_(* \(#,##0\);_(* &quot;-&quot;??_);_(@_)"/>
    <numFmt numFmtId="168" formatCode="_-* #,##0.00\ _₫_-;\-* #,##0.00\ _₫_-;_-* &quot;-&quot;??\ _₫_-;_-@_-"/>
    <numFmt numFmtId="169" formatCode="###\ ###\ ###\ ###\ ###"/>
    <numFmt numFmtId="170" formatCode="###\ ###\ ###\ ###\ ###\ ###"/>
    <numFmt numFmtId="171" formatCode="_(* #,##0.0_);_(* \(#,##0.0\);_(* &quot;-&quot;??_);_(@_)"/>
    <numFmt numFmtId="172" formatCode="_-* #,##0.0_-;\-* #,##0.0_-;_-* &quot;-&quot;??_-;_-@_-"/>
    <numFmt numFmtId="173" formatCode="_(* #,##0.0_);_(* \(#,##0.0\);_(* &quot;-&quot;?_);_(@_)"/>
    <numFmt numFmtId="174" formatCode="#,##0.000"/>
    <numFmt numFmtId="175" formatCode="_(* #,##0.000_);_(* \(#,##0.000\);_(* &quot;-&quot;???_);_(@_)"/>
    <numFmt numFmtId="176" formatCode="_-* #,##0\ _K_M_-;\-* #,##0\ _K_M_-;_-* &quot;-&quot;??\ _K_M_-;_-@"/>
    <numFmt numFmtId="177" formatCode="_-* #,##0.000000\ _K_M_-;\-* #,##0.000000\ _K_M_-;_-* &quot;-&quot;??\ _K_M_-;_-@"/>
    <numFmt numFmtId="178" formatCode="#,##0.0"/>
    <numFmt numFmtId="179" formatCode="_(* #,##0.000_);_(* \(#,##0.000\);_(* &quot;-&quot;??_);_(@_)"/>
    <numFmt numFmtId="180" formatCode="#,##0.0000"/>
    <numFmt numFmtId="181" formatCode="_-* #,##0\ _₫_-;\-* #,##0\ _₫_-;_-* &quot;-&quot;??\ _₫_-;_-@_-"/>
    <numFmt numFmtId="182" formatCode="_-* #,##0.0\ _₫_-;\-* #,##0.0\ _₫_-;_-* &quot;-&quot;?\ _₫_-;_-@_-"/>
  </numFmts>
  <fonts count="117" x14ac:knownFonts="1">
    <font>
      <sz val="12"/>
      <color theme="1"/>
      <name val="Times New Roman"/>
      <family val="2"/>
    </font>
    <font>
      <b/>
      <sz val="12"/>
      <color rgb="FF000000"/>
      <name val="Times New Roman"/>
      <family val="1"/>
    </font>
    <font>
      <sz val="12"/>
      <color rgb="FF000000"/>
      <name val="Times New Roman"/>
      <family val="1"/>
    </font>
    <font>
      <i/>
      <sz val="12"/>
      <color rgb="FF000000"/>
      <name val="Times New Roman"/>
      <family val="1"/>
    </font>
    <font>
      <b/>
      <sz val="9"/>
      <name val="Times New Roman"/>
      <family val="1"/>
    </font>
    <font>
      <sz val="9"/>
      <name val="Times New Roman"/>
      <family val="1"/>
    </font>
    <font>
      <b/>
      <sz val="14"/>
      <color rgb="FF000000"/>
      <name val="Times New Roman"/>
      <family val="1"/>
    </font>
    <font>
      <sz val="12"/>
      <color theme="1"/>
      <name val="Times New Roman"/>
      <family val="1"/>
    </font>
    <font>
      <b/>
      <sz val="10"/>
      <color rgb="FF000000"/>
      <name val="Times New Roman"/>
      <family val="1"/>
    </font>
    <font>
      <sz val="10"/>
      <color theme="1"/>
      <name val="Times New Roman"/>
      <family val="1"/>
    </font>
    <font>
      <i/>
      <sz val="10"/>
      <color rgb="FF000000"/>
      <name val="Times New Roman"/>
      <family val="1"/>
    </font>
    <font>
      <sz val="10"/>
      <color rgb="FF000000"/>
      <name val="Times New Roman"/>
      <family val="1"/>
    </font>
    <font>
      <b/>
      <i/>
      <sz val="10"/>
      <color rgb="FF000000"/>
      <name val="Times New Roman"/>
      <family val="1"/>
    </font>
    <font>
      <i/>
      <sz val="12"/>
      <color theme="1"/>
      <name val="Times New Roman"/>
      <family val="1"/>
    </font>
    <font>
      <b/>
      <sz val="12"/>
      <name val="Times New Roman"/>
      <family val="1"/>
    </font>
    <font>
      <i/>
      <sz val="12"/>
      <name val="Times New Roman"/>
      <family val="1"/>
    </font>
    <font>
      <b/>
      <sz val="12"/>
      <color rgb="FF000000"/>
      <name val="Times New Roman"/>
      <family val="1"/>
      <charset val="163"/>
    </font>
    <font>
      <sz val="12"/>
      <name val="Times New Roman"/>
      <family val="1"/>
    </font>
    <font>
      <sz val="10"/>
      <name val="Times New Roman"/>
      <family val="1"/>
    </font>
    <font>
      <sz val="11"/>
      <name val=".VnArial Narrow"/>
      <family val="2"/>
    </font>
    <font>
      <b/>
      <sz val="12"/>
      <color theme="1"/>
      <name val="Times New Roman"/>
      <family val="1"/>
    </font>
    <font>
      <sz val="11"/>
      <color theme="1"/>
      <name val="Times New Roman"/>
      <family val="1"/>
    </font>
    <font>
      <b/>
      <sz val="10"/>
      <name val="Times New Roman"/>
      <family val="1"/>
    </font>
    <font>
      <i/>
      <sz val="10"/>
      <color theme="1"/>
      <name val="Times New Roman"/>
      <family val="1"/>
    </font>
    <font>
      <i/>
      <sz val="10"/>
      <name val="Times New Roman"/>
      <family val="1"/>
    </font>
    <font>
      <b/>
      <i/>
      <sz val="10"/>
      <name val="Times New Roman"/>
      <family val="1"/>
    </font>
    <font>
      <b/>
      <i/>
      <sz val="10"/>
      <color theme="1"/>
      <name val="Times New Roman"/>
      <family val="1"/>
    </font>
    <font>
      <sz val="12"/>
      <color theme="1"/>
      <name val="Times New Roman"/>
      <family val="2"/>
    </font>
    <font>
      <sz val="9"/>
      <color indexed="81"/>
      <name val="Tahoma"/>
      <family val="2"/>
    </font>
    <font>
      <b/>
      <sz val="9"/>
      <color indexed="81"/>
      <name val="Tahoma"/>
      <family val="2"/>
    </font>
    <font>
      <sz val="9"/>
      <color rgb="FF000000"/>
      <name val="Times New Roman"/>
      <family val="1"/>
    </font>
    <font>
      <sz val="9"/>
      <color theme="1"/>
      <name val="Times New Roman"/>
      <family val="1"/>
    </font>
    <font>
      <sz val="8"/>
      <name val="Times New Roman"/>
      <family val="2"/>
    </font>
    <font>
      <b/>
      <sz val="9"/>
      <color rgb="FF000000"/>
      <name val="Times New Roman"/>
      <family val="1"/>
    </font>
    <font>
      <b/>
      <sz val="9"/>
      <color theme="1"/>
      <name val="Times New Roman"/>
      <family val="1"/>
    </font>
    <font>
      <b/>
      <sz val="14"/>
      <name val="Times New Roman"/>
      <family val="1"/>
    </font>
    <font>
      <sz val="12"/>
      <color rgb="FF0000CC"/>
      <name val="Times New Roman"/>
      <family val="1"/>
    </font>
    <font>
      <sz val="12"/>
      <color rgb="FFFF0000"/>
      <name val="Times New Roman"/>
      <family val="1"/>
    </font>
    <font>
      <sz val="12"/>
      <name val=".VnTime"/>
      <family val="2"/>
    </font>
    <font>
      <sz val="10"/>
      <name val="Arial"/>
      <family val="2"/>
    </font>
    <font>
      <sz val="11"/>
      <name val="Times New Roman"/>
      <family val="1"/>
    </font>
    <font>
      <sz val="14"/>
      <name val="Times New Roman"/>
      <family val="1"/>
    </font>
    <font>
      <b/>
      <sz val="13"/>
      <name val="Times New Roman"/>
      <family val="1"/>
    </font>
    <font>
      <sz val="8"/>
      <name val="Times New Roman"/>
      <family val="1"/>
    </font>
    <font>
      <b/>
      <i/>
      <sz val="12"/>
      <name val="Times New Roman"/>
      <family val="1"/>
    </font>
    <font>
      <b/>
      <sz val="11"/>
      <name val="Times New Roman"/>
      <family val="1"/>
    </font>
    <font>
      <sz val="11"/>
      <color indexed="8"/>
      <name val="times new roman"/>
      <family val="2"/>
      <charset val="163"/>
    </font>
    <font>
      <sz val="12"/>
      <name val="Arial"/>
      <family val="2"/>
    </font>
    <font>
      <i/>
      <sz val="14"/>
      <name val="Times New Roman"/>
      <family val="1"/>
    </font>
    <font>
      <b/>
      <i/>
      <sz val="14"/>
      <name val="Times New Roman"/>
      <family val="1"/>
    </font>
    <font>
      <sz val="13"/>
      <name val="Times New Roman"/>
      <family val="1"/>
      <charset val="163"/>
    </font>
    <font>
      <sz val="13"/>
      <name val="Times New Roman"/>
      <family val="1"/>
    </font>
    <font>
      <sz val="12"/>
      <name val="Arial"/>
      <family val="2"/>
      <charset val="163"/>
    </font>
    <font>
      <sz val="14"/>
      <name val=".VnTime"/>
      <family val="2"/>
    </font>
    <font>
      <b/>
      <sz val="11"/>
      <color theme="1"/>
      <name val="Calibri"/>
      <family val="2"/>
      <scheme val="minor"/>
    </font>
    <font>
      <i/>
      <sz val="12"/>
      <name val=".VnTime"/>
      <family val="2"/>
    </font>
    <font>
      <b/>
      <sz val="16"/>
      <name val="Times New Roman"/>
      <family val="1"/>
    </font>
    <font>
      <i/>
      <sz val="16"/>
      <name val="Times New Roman"/>
      <family val="1"/>
    </font>
    <font>
      <sz val="16"/>
      <name val="Times New Roman"/>
      <family val="1"/>
    </font>
    <font>
      <sz val="10"/>
      <color theme="1"/>
      <name val="Times New Roman"/>
      <family val="2"/>
    </font>
    <font>
      <i/>
      <sz val="13"/>
      <name val="Times New Roman"/>
      <family val="1"/>
    </font>
    <font>
      <u/>
      <sz val="12"/>
      <name val="Times New Roman"/>
      <family val="1"/>
    </font>
    <font>
      <b/>
      <sz val="13"/>
      <color theme="1"/>
      <name val="Times New Roman"/>
      <family val="1"/>
    </font>
    <font>
      <b/>
      <sz val="14"/>
      <color rgb="FF0000CC"/>
      <name val="Times New Roman"/>
      <family val="1"/>
    </font>
    <font>
      <sz val="14"/>
      <color rgb="FF0000CC"/>
      <name val="Times New Roman"/>
      <family val="1"/>
    </font>
    <font>
      <i/>
      <sz val="14"/>
      <color rgb="FF0000CC"/>
      <name val="Times New Roman"/>
      <family val="1"/>
    </font>
    <font>
      <b/>
      <sz val="11"/>
      <color theme="0"/>
      <name val="Times New Roman"/>
      <family val="1"/>
    </font>
    <font>
      <b/>
      <sz val="13"/>
      <color theme="0"/>
      <name val="Times New Roman"/>
      <family val="1"/>
    </font>
    <font>
      <sz val="13"/>
      <color theme="0"/>
      <name val="Times New Roman"/>
      <family val="1"/>
    </font>
    <font>
      <sz val="13"/>
      <color theme="1"/>
      <name val="Times New Roman"/>
      <family val="1"/>
    </font>
    <font>
      <sz val="11"/>
      <color theme="0"/>
      <name val="Times New Roman"/>
      <family val="1"/>
    </font>
    <font>
      <b/>
      <sz val="11"/>
      <color theme="1"/>
      <name val="Times New Roman"/>
      <family val="1"/>
    </font>
    <font>
      <b/>
      <u/>
      <sz val="12"/>
      <name val="Times New Roman"/>
      <family val="1"/>
    </font>
    <font>
      <b/>
      <sz val="12"/>
      <color rgb="FFFF0000"/>
      <name val="Times New Roman"/>
      <family val="1"/>
    </font>
    <font>
      <sz val="11"/>
      <color indexed="8"/>
      <name val="Calibri"/>
      <family val="2"/>
    </font>
    <font>
      <sz val="12"/>
      <name val="Times New Roman"/>
      <family val="2"/>
      <charset val="163"/>
    </font>
    <font>
      <i/>
      <sz val="13"/>
      <color rgb="FF000000"/>
      <name val="Times New Roman"/>
      <family val="1"/>
    </font>
    <font>
      <sz val="10"/>
      <color indexed="8"/>
      <name val="Times New Roman"/>
      <family val="1"/>
    </font>
    <font>
      <b/>
      <sz val="10"/>
      <color theme="1"/>
      <name val="Times New Roman"/>
      <family val="1"/>
    </font>
    <font>
      <b/>
      <sz val="8"/>
      <color theme="1"/>
      <name val="Times New Roman"/>
      <family val="1"/>
    </font>
    <font>
      <b/>
      <i/>
      <sz val="11"/>
      <color theme="1"/>
      <name val="Times New Roman"/>
      <family val="1"/>
    </font>
    <font>
      <b/>
      <i/>
      <sz val="12"/>
      <color theme="1"/>
      <name val="Times New Roman"/>
      <family val="1"/>
    </font>
    <font>
      <sz val="7"/>
      <color theme="1"/>
      <name val="Times New Roman"/>
      <family val="1"/>
    </font>
    <font>
      <sz val="8"/>
      <color theme="1"/>
      <name val="Times New Roman"/>
      <family val="1"/>
    </font>
    <font>
      <b/>
      <sz val="14"/>
      <color theme="1"/>
      <name val="Times New Roman"/>
      <family val="1"/>
    </font>
    <font>
      <sz val="12"/>
      <color theme="1"/>
      <name val="Calibri"/>
      <family val="1"/>
      <scheme val="minor"/>
    </font>
    <font>
      <sz val="13"/>
      <color indexed="8"/>
      <name val="Times New Roman"/>
      <family val="1"/>
    </font>
    <font>
      <b/>
      <sz val="13"/>
      <color indexed="8"/>
      <name val="Times New Roman"/>
      <family val="1"/>
    </font>
    <font>
      <b/>
      <sz val="14"/>
      <color indexed="8"/>
      <name val="Times New Roman"/>
      <family val="1"/>
    </font>
    <font>
      <i/>
      <sz val="14"/>
      <color indexed="8"/>
      <name val="Times New Roman"/>
      <family val="1"/>
    </font>
    <font>
      <i/>
      <sz val="13"/>
      <color indexed="8"/>
      <name val="Times New Roman"/>
      <family val="1"/>
    </font>
    <font>
      <b/>
      <sz val="12"/>
      <color indexed="8"/>
      <name val="Times New Roman"/>
      <family val="1"/>
    </font>
    <font>
      <b/>
      <i/>
      <sz val="12"/>
      <color indexed="8"/>
      <name val="Times New Roman"/>
      <family val="1"/>
    </font>
    <font>
      <b/>
      <sz val="13"/>
      <color indexed="10"/>
      <name val="Times New Roman"/>
      <family val="1"/>
    </font>
    <font>
      <b/>
      <i/>
      <sz val="13"/>
      <color indexed="8"/>
      <name val="Times New Roman"/>
      <family val="1"/>
    </font>
    <font>
      <sz val="11"/>
      <color rgb="FFFF0000"/>
      <name val="Times New Roman"/>
      <family val="1"/>
    </font>
    <font>
      <i/>
      <sz val="11"/>
      <name val="Times New Roman"/>
      <family val="1"/>
    </font>
    <font>
      <b/>
      <i/>
      <sz val="9"/>
      <name val="Times New Roman"/>
      <family val="1"/>
    </font>
    <font>
      <b/>
      <sz val="9"/>
      <color indexed="8"/>
      <name val="Times New Roman"/>
      <family val="1"/>
    </font>
    <font>
      <sz val="9"/>
      <color indexed="10"/>
      <name val="Times New Roman"/>
      <family val="1"/>
    </font>
    <font>
      <sz val="14"/>
      <color indexed="8"/>
      <name val="Times New Roman"/>
      <family val="1"/>
    </font>
    <font>
      <sz val="20"/>
      <color indexed="8"/>
      <name val="Times New Roman"/>
      <family val="1"/>
    </font>
    <font>
      <i/>
      <sz val="12"/>
      <color indexed="8"/>
      <name val="Times New Roman"/>
      <family val="1"/>
    </font>
    <font>
      <i/>
      <sz val="18"/>
      <color indexed="8"/>
      <name val="Times New Roman"/>
      <family val="1"/>
    </font>
    <font>
      <b/>
      <sz val="10"/>
      <color indexed="8"/>
      <name val="Times New Roman"/>
      <family val="1"/>
    </font>
    <font>
      <b/>
      <i/>
      <sz val="10"/>
      <color indexed="8"/>
      <name val="Times New Roman"/>
      <family val="1"/>
    </font>
    <font>
      <i/>
      <sz val="10"/>
      <color indexed="8"/>
      <name val="Times New Roman"/>
      <family val="1"/>
    </font>
    <font>
      <b/>
      <u/>
      <sz val="12"/>
      <color indexed="8"/>
      <name val="Times New Roman"/>
      <family val="1"/>
    </font>
    <font>
      <b/>
      <sz val="11"/>
      <color indexed="8"/>
      <name val="Times New Roman"/>
      <family val="1"/>
    </font>
    <font>
      <i/>
      <sz val="11"/>
      <color indexed="8"/>
      <name val="Times New Roman"/>
      <family val="1"/>
    </font>
    <font>
      <sz val="11"/>
      <color indexed="8"/>
      <name val="Times New Roman"/>
      <family val="1"/>
    </font>
    <font>
      <b/>
      <i/>
      <sz val="9"/>
      <color indexed="8"/>
      <name val="Times New Roman"/>
      <family val="1"/>
    </font>
    <font>
      <sz val="9"/>
      <color indexed="8"/>
      <name val="Times New Roman"/>
      <family val="1"/>
    </font>
    <font>
      <sz val="8"/>
      <color indexed="8"/>
      <name val="Times New Roman"/>
      <family val="1"/>
    </font>
    <font>
      <i/>
      <sz val="8"/>
      <color indexed="8"/>
      <name val="Times New Roman"/>
      <family val="1"/>
    </font>
    <font>
      <b/>
      <sz val="8"/>
      <color indexed="8"/>
      <name val="Times New Roman"/>
      <family val="1"/>
    </font>
    <font>
      <b/>
      <i/>
      <sz val="8"/>
      <color indexed="8"/>
      <name val="Times New Roman"/>
      <family val="1"/>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
      <patternFill patternType="solid">
        <fgColor rgb="FFFFFFFF"/>
        <bgColor indexed="64"/>
      </patternFill>
    </fill>
    <fill>
      <patternFill patternType="solid">
        <fgColor rgb="FFDAEEF3"/>
        <bgColor rgb="FFDAEEF3"/>
      </patternFill>
    </fill>
    <fill>
      <patternFill patternType="solid">
        <fgColor theme="0"/>
        <bgColor rgb="FFFFFFFF"/>
      </patternFill>
    </fill>
    <fill>
      <patternFill patternType="solid">
        <fgColor theme="0"/>
        <bgColor rgb="FFDAEEF3"/>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22">
    <xf numFmtId="0" fontId="0" fillId="0" borderId="0"/>
    <xf numFmtId="0" fontId="19" fillId="0" borderId="0"/>
    <xf numFmtId="164" fontId="27" fillId="0" borderId="0" applyFont="0" applyFill="0" applyBorder="0" applyAlignment="0" applyProtection="0"/>
    <xf numFmtId="43" fontId="38" fillId="0" borderId="0" applyFont="0" applyFill="0" applyBorder="0" applyAlignment="0" applyProtection="0"/>
    <xf numFmtId="0" fontId="39" fillId="0" borderId="0"/>
    <xf numFmtId="164" fontId="38" fillId="0" borderId="0" applyFont="0" applyFill="0" applyBorder="0" applyAlignment="0" applyProtection="0"/>
    <xf numFmtId="0" fontId="41" fillId="0" borderId="0"/>
    <xf numFmtId="0" fontId="46" fillId="0" borderId="0"/>
    <xf numFmtId="0" fontId="47" fillId="0" borderId="0"/>
    <xf numFmtId="0" fontId="27" fillId="0" borderId="0"/>
    <xf numFmtId="0" fontId="27" fillId="0" borderId="0"/>
    <xf numFmtId="43" fontId="27" fillId="0" borderId="0" applyFont="0" applyFill="0" applyBorder="0" applyAlignment="0" applyProtection="0"/>
    <xf numFmtId="0" fontId="50" fillId="0" borderId="0"/>
    <xf numFmtId="43" fontId="27" fillId="0" borderId="0" applyFont="0" applyFill="0" applyBorder="0" applyAlignment="0" applyProtection="0"/>
    <xf numFmtId="168" fontId="52" fillId="0" borderId="0" applyFont="0" applyFill="0" applyBorder="0" applyAlignment="0" applyProtection="0"/>
    <xf numFmtId="0" fontId="17" fillId="0" borderId="0"/>
    <xf numFmtId="43" fontId="47" fillId="0" borderId="0" applyFont="0" applyFill="0" applyBorder="0" applyAlignment="0" applyProtection="0"/>
    <xf numFmtId="164" fontId="74" fillId="0" borderId="0" applyFont="0" applyFill="0" applyBorder="0" applyAlignment="0" applyProtection="0"/>
    <xf numFmtId="0" fontId="41" fillId="0" borderId="0"/>
    <xf numFmtId="0" fontId="27" fillId="0" borderId="0"/>
    <xf numFmtId="0" fontId="27" fillId="0" borderId="0"/>
    <xf numFmtId="43" fontId="27" fillId="0" borderId="0" applyFont="0" applyFill="0" applyBorder="0" applyAlignment="0" applyProtection="0"/>
  </cellStyleXfs>
  <cellXfs count="753">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2" borderId="0" xfId="0" applyFill="1" applyAlignment="1">
      <alignment vertical="center"/>
    </xf>
    <xf numFmtId="0" fontId="3" fillId="2" borderId="0" xfId="0" applyFont="1" applyFill="1" applyAlignment="1">
      <alignment horizontal="right" vertical="center"/>
    </xf>
    <xf numFmtId="0" fontId="8" fillId="2" borderId="1" xfId="0" applyFont="1" applyFill="1" applyBorder="1" applyAlignment="1">
      <alignment horizontal="center" vertical="center" wrapText="1"/>
    </xf>
    <xf numFmtId="0" fontId="9" fillId="2" borderId="0" xfId="0" applyFont="1" applyFill="1" applyAlignment="1">
      <alignment vertical="center"/>
    </xf>
    <xf numFmtId="3" fontId="11" fillId="2" borderId="1" xfId="0" applyNumberFormat="1" applyFont="1" applyFill="1" applyBorder="1" applyAlignment="1">
      <alignment vertical="center" wrapText="1"/>
    </xf>
    <xf numFmtId="0" fontId="22" fillId="2" borderId="1" xfId="0" applyFont="1" applyFill="1" applyBorder="1" applyAlignment="1">
      <alignment horizontal="center" vertical="center"/>
    </xf>
    <xf numFmtId="0" fontId="22" fillId="2" borderId="1" xfId="0" applyFont="1" applyFill="1" applyBorder="1" applyAlignment="1">
      <alignment vertical="center"/>
    </xf>
    <xf numFmtId="3" fontId="8" fillId="2" borderId="1" xfId="0" applyNumberFormat="1" applyFont="1" applyFill="1" applyBorder="1" applyAlignment="1">
      <alignment vertical="center" wrapText="1"/>
    </xf>
    <xf numFmtId="0" fontId="23" fillId="2" borderId="1" xfId="0" quotePrefix="1" applyFont="1" applyFill="1" applyBorder="1" applyAlignment="1">
      <alignment horizontal="left" vertical="center" wrapText="1"/>
    </xf>
    <xf numFmtId="0" fontId="18" fillId="2" borderId="1" xfId="0" applyFont="1" applyFill="1" applyBorder="1" applyAlignment="1">
      <alignment horizontal="center" vertical="center"/>
    </xf>
    <xf numFmtId="0" fontId="22" fillId="2" borderId="1" xfId="0" applyFont="1" applyFill="1" applyBorder="1" applyAlignment="1">
      <alignment vertical="center" wrapText="1"/>
    </xf>
    <xf numFmtId="0" fontId="18" fillId="2" borderId="1" xfId="0" applyFont="1" applyFill="1" applyBorder="1" applyAlignment="1">
      <alignment vertical="center"/>
    </xf>
    <xf numFmtId="0" fontId="24" fillId="2" borderId="1" xfId="0" quotePrefix="1" applyFont="1" applyFill="1" applyBorder="1" applyAlignment="1">
      <alignment horizontal="center" vertical="center"/>
    </xf>
    <xf numFmtId="0" fontId="24" fillId="2" borderId="1" xfId="0" applyFont="1" applyFill="1" applyBorder="1" applyAlignment="1">
      <alignment vertical="center"/>
    </xf>
    <xf numFmtId="3" fontId="10" fillId="2" borderId="1" xfId="0" applyNumberFormat="1" applyFont="1" applyFill="1" applyBorder="1" applyAlignment="1">
      <alignment vertical="center" wrapText="1"/>
    </xf>
    <xf numFmtId="0" fontId="23" fillId="2" borderId="0" xfId="0" applyFont="1" applyFill="1" applyAlignment="1">
      <alignment vertical="center"/>
    </xf>
    <xf numFmtId="0" fontId="2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xf>
    <xf numFmtId="0" fontId="26" fillId="2" borderId="1" xfId="0" quotePrefix="1" applyFont="1" applyFill="1" applyBorder="1" applyAlignment="1">
      <alignment horizontal="left" vertical="center" wrapText="1"/>
    </xf>
    <xf numFmtId="3" fontId="12" fillId="2" borderId="1" xfId="0" applyNumberFormat="1" applyFont="1" applyFill="1" applyBorder="1" applyAlignment="1">
      <alignment vertical="center" wrapText="1"/>
    </xf>
    <xf numFmtId="0" fontId="26" fillId="2" borderId="0" xfId="0" applyFont="1" applyFill="1" applyAlignment="1">
      <alignment vertical="center"/>
    </xf>
    <xf numFmtId="0" fontId="18" fillId="2" borderId="1" xfId="0" quotePrefix="1" applyFont="1" applyFill="1" applyBorder="1" applyAlignment="1">
      <alignment horizontal="center" vertical="center"/>
    </xf>
    <xf numFmtId="0" fontId="24" fillId="2" borderId="1" xfId="0" applyFont="1" applyFill="1" applyBorder="1" applyAlignment="1">
      <alignment horizontal="center" vertical="center"/>
    </xf>
    <xf numFmtId="0" fontId="5" fillId="2" borderId="1" xfId="0" applyFont="1" applyFill="1" applyBorder="1" applyAlignment="1">
      <alignment vertical="center" wrapText="1"/>
    </xf>
    <xf numFmtId="0" fontId="30" fillId="0" borderId="1" xfId="0" applyFont="1" applyBorder="1" applyAlignment="1">
      <alignment horizontal="center" vertical="center" wrapText="1"/>
    </xf>
    <xf numFmtId="0" fontId="8" fillId="0" borderId="1" xfId="0" applyFont="1" applyBorder="1" applyAlignment="1">
      <alignment vertical="center" wrapText="1"/>
    </xf>
    <xf numFmtId="0" fontId="11" fillId="0" borderId="1" xfId="0" applyFont="1" applyBorder="1" applyAlignment="1">
      <alignment horizontal="center" vertical="center" wrapText="1"/>
    </xf>
    <xf numFmtId="0" fontId="25" fillId="2" borderId="1" xfId="0" quotePrefix="1" applyFont="1" applyFill="1" applyBorder="1" applyAlignment="1">
      <alignment horizontal="center" vertical="center"/>
    </xf>
    <xf numFmtId="0" fontId="31" fillId="2" borderId="0" xfId="0" applyFont="1" applyFill="1" applyAlignment="1">
      <alignment vertical="center"/>
    </xf>
    <xf numFmtId="0" fontId="13" fillId="2" borderId="0" xfId="0" applyFont="1" applyFill="1" applyAlignment="1">
      <alignment vertical="center"/>
    </xf>
    <xf numFmtId="0" fontId="30" fillId="2" borderId="1" xfId="0" applyFont="1" applyFill="1" applyBorder="1" applyAlignment="1">
      <alignment horizontal="center" vertical="center" wrapText="1"/>
    </xf>
    <xf numFmtId="0" fontId="0" fillId="0" borderId="1" xfId="0" applyBorder="1" applyAlignment="1">
      <alignment horizontal="center" vertical="top" wrapText="1"/>
    </xf>
    <xf numFmtId="0" fontId="31" fillId="0" borderId="0" xfId="0" applyFont="1"/>
    <xf numFmtId="3" fontId="18" fillId="2" borderId="1" xfId="0" applyNumberFormat="1" applyFont="1" applyFill="1" applyBorder="1" applyAlignment="1">
      <alignment vertical="center" wrapText="1"/>
    </xf>
    <xf numFmtId="0" fontId="17" fillId="2" borderId="0" xfId="0" applyFont="1" applyFill="1" applyAlignment="1">
      <alignment horizontal="center" vertical="center"/>
    </xf>
    <xf numFmtId="0" fontId="17" fillId="2" borderId="0" xfId="0" applyFont="1" applyFill="1" applyAlignment="1">
      <alignment vertical="center"/>
    </xf>
    <xf numFmtId="0" fontId="36" fillId="2" borderId="0" xfId="0" applyFont="1" applyFill="1" applyAlignment="1">
      <alignment vertical="center"/>
    </xf>
    <xf numFmtId="0" fontId="14" fillId="2" borderId="1" xfId="0" applyFont="1" applyFill="1" applyBorder="1" applyAlignment="1">
      <alignment horizontal="center" vertical="center"/>
    </xf>
    <xf numFmtId="3" fontId="14" fillId="2" borderId="1" xfId="0" applyNumberFormat="1" applyFont="1" applyFill="1" applyBorder="1" applyAlignment="1">
      <alignment vertical="center"/>
    </xf>
    <xf numFmtId="0" fontId="17" fillId="2" borderId="1" xfId="0" quotePrefix="1" applyFont="1" applyFill="1" applyBorder="1" applyAlignment="1">
      <alignment horizontal="center" vertical="center"/>
    </xf>
    <xf numFmtId="0" fontId="17" fillId="2" borderId="1" xfId="0" applyFont="1" applyFill="1" applyBorder="1" applyAlignment="1">
      <alignment vertical="center" wrapText="1"/>
    </xf>
    <xf numFmtId="3" fontId="17" fillId="2" borderId="1" xfId="0" applyNumberFormat="1" applyFont="1" applyFill="1" applyBorder="1" applyAlignment="1">
      <alignment vertical="center"/>
    </xf>
    <xf numFmtId="0" fontId="17" fillId="2" borderId="1" xfId="0" applyFont="1" applyFill="1" applyBorder="1" applyAlignment="1">
      <alignment horizontal="left" vertical="center" wrapText="1"/>
    </xf>
    <xf numFmtId="0" fontId="14" fillId="2" borderId="1" xfId="0" quotePrefix="1" applyFont="1" applyFill="1" applyBorder="1" applyAlignment="1">
      <alignment horizontal="center" vertical="center"/>
    </xf>
    <xf numFmtId="0" fontId="14" fillId="2" borderId="0" xfId="0" applyFont="1" applyFill="1" applyAlignment="1">
      <alignment vertical="center"/>
    </xf>
    <xf numFmtId="165" fontId="17" fillId="2" borderId="1" xfId="1" applyNumberFormat="1" applyFont="1" applyFill="1" applyBorder="1" applyAlignment="1">
      <alignment horizontal="left" vertical="center" wrapText="1"/>
    </xf>
    <xf numFmtId="0" fontId="17" fillId="2" borderId="1" xfId="0" applyFont="1" applyFill="1" applyBorder="1" applyAlignment="1">
      <alignment horizontal="center" vertical="center"/>
    </xf>
    <xf numFmtId="3" fontId="9" fillId="2" borderId="0" xfId="0" applyNumberFormat="1" applyFont="1" applyFill="1" applyAlignment="1">
      <alignment vertical="center"/>
    </xf>
    <xf numFmtId="0" fontId="17" fillId="0" borderId="0" xfId="0" applyFont="1" applyAlignment="1">
      <alignment vertical="center"/>
    </xf>
    <xf numFmtId="0" fontId="18" fillId="0" borderId="1" xfId="0" applyFont="1" applyBorder="1" applyAlignment="1">
      <alignment horizontal="center" vertical="center" wrapText="1"/>
    </xf>
    <xf numFmtId="3" fontId="17" fillId="0" borderId="0" xfId="0" applyNumberFormat="1" applyFont="1" applyAlignment="1">
      <alignment vertical="center"/>
    </xf>
    <xf numFmtId="0" fontId="17" fillId="0" borderId="0" xfId="0" applyFont="1" applyAlignment="1">
      <alignment horizontal="center" vertical="center"/>
    </xf>
    <xf numFmtId="0" fontId="14" fillId="2" borderId="0" xfId="0" applyFont="1" applyFill="1" applyAlignment="1">
      <alignment horizontal="center" vertical="center"/>
    </xf>
    <xf numFmtId="3" fontId="17" fillId="0" borderId="0" xfId="0" applyNumberFormat="1" applyFont="1" applyAlignment="1">
      <alignment horizontal="center" vertical="center"/>
    </xf>
    <xf numFmtId="0" fontId="3" fillId="0" borderId="0" xfId="8" applyFont="1" applyAlignment="1">
      <alignment horizontal="right" vertical="center"/>
    </xf>
    <xf numFmtId="0" fontId="1" fillId="0" borderId="1" xfId="8" applyFont="1" applyBorder="1" applyAlignment="1">
      <alignment horizontal="center" vertical="center" wrapText="1"/>
    </xf>
    <xf numFmtId="0" fontId="17" fillId="0" borderId="0" xfId="8" applyFont="1" applyAlignment="1">
      <alignment vertical="center"/>
    </xf>
    <xf numFmtId="0" fontId="2" fillId="0" borderId="1" xfId="8" applyFont="1" applyBorder="1" applyAlignment="1">
      <alignment vertical="center" wrapText="1"/>
    </xf>
    <xf numFmtId="0" fontId="1" fillId="0" borderId="1" xfId="8" applyFont="1" applyBorder="1" applyAlignment="1">
      <alignment vertical="center" wrapText="1"/>
    </xf>
    <xf numFmtId="169" fontId="35" fillId="2" borderId="0" xfId="8" applyNumberFormat="1" applyFont="1" applyFill="1" applyAlignment="1">
      <alignment vertical="center"/>
    </xf>
    <xf numFmtId="169" fontId="14" fillId="2" borderId="0" xfId="8" applyNumberFormat="1" applyFont="1" applyFill="1" applyAlignment="1">
      <alignment horizontal="center" vertical="center" wrapText="1"/>
    </xf>
    <xf numFmtId="49" fontId="14" fillId="2" borderId="1" xfId="8" applyNumberFormat="1" applyFont="1" applyFill="1" applyBorder="1" applyAlignment="1">
      <alignment horizontal="center" vertical="center" wrapText="1"/>
    </xf>
    <xf numFmtId="169" fontId="14" fillId="2" borderId="1" xfId="8" applyNumberFormat="1" applyFont="1" applyFill="1" applyBorder="1" applyAlignment="1">
      <alignment vertical="center"/>
    </xf>
    <xf numFmtId="167" fontId="14" fillId="2" borderId="1" xfId="16" applyNumberFormat="1" applyFont="1" applyFill="1" applyBorder="1" applyAlignment="1">
      <alignment vertical="center"/>
    </xf>
    <xf numFmtId="49" fontId="17" fillId="2" borderId="1" xfId="8" applyNumberFormat="1" applyFont="1" applyFill="1" applyBorder="1" applyAlignment="1">
      <alignment horizontal="center" vertical="center" wrapText="1"/>
    </xf>
    <xf numFmtId="169" fontId="17" fillId="2" borderId="1" xfId="8" applyNumberFormat="1" applyFont="1" applyFill="1" applyBorder="1" applyAlignment="1">
      <alignment vertical="center"/>
    </xf>
    <xf numFmtId="167" fontId="17" fillId="2" borderId="1" xfId="16" applyNumberFormat="1" applyFont="1" applyFill="1" applyBorder="1" applyAlignment="1">
      <alignment vertical="center"/>
    </xf>
    <xf numFmtId="169" fontId="17" fillId="2" borderId="1" xfId="8" applyNumberFormat="1" applyFont="1" applyFill="1" applyBorder="1" applyAlignment="1">
      <alignment vertical="center" wrapText="1"/>
    </xf>
    <xf numFmtId="169" fontId="14" fillId="2" borderId="1" xfId="8" applyNumberFormat="1" applyFont="1" applyFill="1" applyBorder="1" applyAlignment="1">
      <alignment vertical="center" wrapText="1"/>
    </xf>
    <xf numFmtId="169" fontId="17" fillId="2" borderId="1" xfId="8" applyNumberFormat="1" applyFont="1" applyFill="1" applyBorder="1" applyAlignment="1">
      <alignment horizontal="left" vertical="center" wrapText="1"/>
    </xf>
    <xf numFmtId="171" fontId="17" fillId="2" borderId="1" xfId="16" applyNumberFormat="1" applyFont="1" applyFill="1" applyBorder="1" applyAlignment="1">
      <alignment vertical="center"/>
    </xf>
    <xf numFmtId="169" fontId="17" fillId="2" borderId="1" xfId="8" quotePrefix="1" applyNumberFormat="1" applyFont="1" applyFill="1" applyBorder="1" applyAlignment="1">
      <alignment vertical="center" wrapText="1"/>
    </xf>
    <xf numFmtId="169" fontId="14" fillId="2" borderId="1" xfId="8" quotePrefix="1" applyNumberFormat="1" applyFont="1" applyFill="1" applyBorder="1" applyAlignment="1">
      <alignment vertical="center" wrapText="1"/>
    </xf>
    <xf numFmtId="169" fontId="14" fillId="2" borderId="1" xfId="8" quotePrefix="1" applyNumberFormat="1" applyFont="1" applyFill="1" applyBorder="1" applyAlignment="1">
      <alignment vertical="center"/>
    </xf>
    <xf numFmtId="0" fontId="47" fillId="0" borderId="0" xfId="8" applyAlignment="1">
      <alignment vertical="center"/>
    </xf>
    <xf numFmtId="0" fontId="47" fillId="0" borderId="0" xfId="8" applyAlignment="1">
      <alignment horizontal="right" vertical="center"/>
    </xf>
    <xf numFmtId="0" fontId="16" fillId="0" borderId="1" xfId="8" applyFont="1" applyBorder="1" applyAlignment="1">
      <alignment horizontal="center" vertical="center" wrapText="1"/>
    </xf>
    <xf numFmtId="0" fontId="16" fillId="0" borderId="1" xfId="8" applyFont="1" applyBorder="1" applyAlignment="1">
      <alignment vertical="center" wrapText="1"/>
    </xf>
    <xf numFmtId="0" fontId="2" fillId="0" borderId="1" xfId="8" applyFont="1" applyBorder="1" applyAlignment="1">
      <alignment horizontal="center" vertical="center" wrapText="1"/>
    </xf>
    <xf numFmtId="0" fontId="1" fillId="0" borderId="1" xfId="8" applyFont="1" applyBorder="1" applyAlignment="1">
      <alignment horizontal="left" vertical="center" wrapText="1"/>
    </xf>
    <xf numFmtId="164" fontId="47" fillId="0" borderId="0" xfId="2" applyFont="1" applyAlignment="1">
      <alignment vertical="center"/>
    </xf>
    <xf numFmtId="0" fontId="17" fillId="0" borderId="0" xfId="8" applyFont="1" applyAlignment="1">
      <alignment horizontal="center" vertical="center"/>
    </xf>
    <xf numFmtId="0" fontId="17" fillId="2" borderId="0" xfId="8" applyFont="1" applyFill="1" applyAlignment="1">
      <alignment vertical="center"/>
    </xf>
    <xf numFmtId="0" fontId="58" fillId="0" borderId="0" xfId="8" applyFont="1" applyAlignment="1">
      <alignment horizontal="center" vertical="center"/>
    </xf>
    <xf numFmtId="0" fontId="58" fillId="0" borderId="0" xfId="8" applyFont="1" applyAlignment="1">
      <alignment vertical="center"/>
    </xf>
    <xf numFmtId="3" fontId="58" fillId="0" borderId="0" xfId="8" applyNumberFormat="1" applyFont="1" applyAlignment="1">
      <alignment vertical="center"/>
    </xf>
    <xf numFmtId="0" fontId="58" fillId="2" borderId="5" xfId="8" applyFont="1" applyFill="1" applyBorder="1" applyAlignment="1">
      <alignment vertical="center"/>
    </xf>
    <xf numFmtId="0" fontId="18" fillId="0" borderId="1" xfId="8" applyFont="1" applyBorder="1" applyAlignment="1">
      <alignment horizontal="center" vertical="center" wrapText="1"/>
    </xf>
    <xf numFmtId="0" fontId="35" fillId="0" borderId="1" xfId="8" applyFont="1" applyBorder="1" applyAlignment="1">
      <alignment horizontal="center" vertical="center"/>
    </xf>
    <xf numFmtId="3" fontId="35" fillId="0" borderId="1" xfId="8" applyNumberFormat="1" applyFont="1" applyBorder="1" applyAlignment="1">
      <alignment horizontal="right" vertical="center"/>
    </xf>
    <xf numFmtId="3" fontId="35" fillId="2" borderId="1" xfId="8" applyNumberFormat="1" applyFont="1" applyFill="1" applyBorder="1" applyAlignment="1">
      <alignment horizontal="right" vertical="center"/>
    </xf>
    <xf numFmtId="0" fontId="41" fillId="0" borderId="1" xfId="8" applyFont="1" applyBorder="1" applyAlignment="1">
      <alignment horizontal="center" vertical="center"/>
    </xf>
    <xf numFmtId="0" fontId="41" fillId="0" borderId="1" xfId="8" applyFont="1" applyBorder="1" applyAlignment="1">
      <alignment horizontal="left" vertical="center"/>
    </xf>
    <xf numFmtId="3" fontId="41" fillId="0" borderId="1" xfId="8" applyNumberFormat="1" applyFont="1" applyBorder="1" applyAlignment="1">
      <alignment horizontal="right" vertical="center"/>
    </xf>
    <xf numFmtId="3" fontId="41" fillId="2" borderId="1" xfId="8" applyNumberFormat="1" applyFont="1" applyFill="1" applyBorder="1" applyAlignment="1">
      <alignment horizontal="right" vertical="center"/>
    </xf>
    <xf numFmtId="0" fontId="35" fillId="0" borderId="1" xfId="8" applyFont="1" applyBorder="1" applyAlignment="1">
      <alignment vertical="center"/>
    </xf>
    <xf numFmtId="0" fontId="41" fillId="0" borderId="1" xfId="8" applyFont="1" applyBorder="1" applyAlignment="1">
      <alignment vertical="center" wrapText="1"/>
    </xf>
    <xf numFmtId="0" fontId="35" fillId="0" borderId="1" xfId="8" applyFont="1" applyBorder="1" applyAlignment="1">
      <alignment vertical="center" wrapText="1"/>
    </xf>
    <xf numFmtId="0" fontId="49" fillId="0" borderId="1" xfId="8" applyFont="1" applyBorder="1" applyAlignment="1">
      <alignment vertical="center"/>
    </xf>
    <xf numFmtId="0" fontId="48" fillId="0" borderId="1" xfId="8" applyFont="1" applyBorder="1" applyAlignment="1">
      <alignment vertical="center"/>
    </xf>
    <xf numFmtId="0" fontId="41" fillId="0" borderId="0" xfId="8" applyFont="1" applyAlignment="1">
      <alignment vertical="center"/>
    </xf>
    <xf numFmtId="3" fontId="31" fillId="2" borderId="0" xfId="0" applyNumberFormat="1" applyFont="1" applyFill="1" applyAlignment="1">
      <alignment vertical="center"/>
    </xf>
    <xf numFmtId="0" fontId="57" fillId="2" borderId="0" xfId="8" applyFont="1" applyFill="1" applyAlignment="1">
      <alignment horizontal="center" vertical="center"/>
    </xf>
    <xf numFmtId="0" fontId="11" fillId="0" borderId="1" xfId="8" applyFont="1" applyBorder="1" applyAlignment="1">
      <alignment horizontal="center" vertical="center" wrapText="1"/>
    </xf>
    <xf numFmtId="0" fontId="39" fillId="0" borderId="0" xfId="8" applyFont="1" applyAlignment="1">
      <alignment vertical="center"/>
    </xf>
    <xf numFmtId="0" fontId="18" fillId="0" borderId="0" xfId="8" applyFont="1" applyAlignment="1">
      <alignment vertical="center"/>
    </xf>
    <xf numFmtId="170" fontId="43" fillId="2" borderId="1" xfId="15" applyNumberFormat="1" applyFont="1" applyFill="1" applyBorder="1" applyAlignment="1">
      <alignment horizontal="center" vertical="center" wrapText="1"/>
    </xf>
    <xf numFmtId="0" fontId="53" fillId="2" borderId="0" xfId="8" applyFont="1" applyFill="1" applyAlignment="1">
      <alignment vertical="center"/>
    </xf>
    <xf numFmtId="169" fontId="18" fillId="2" borderId="0" xfId="8" applyNumberFormat="1" applyFont="1" applyFill="1" applyAlignment="1">
      <alignment horizontal="center" vertical="center"/>
    </xf>
    <xf numFmtId="0" fontId="47" fillId="2" borderId="1" xfId="8" applyFill="1" applyBorder="1" applyAlignment="1">
      <alignment vertical="center"/>
    </xf>
    <xf numFmtId="0" fontId="54" fillId="2" borderId="1" xfId="8" applyFont="1" applyFill="1" applyBorder="1" applyAlignment="1">
      <alignment vertical="center"/>
    </xf>
    <xf numFmtId="0" fontId="55" fillId="2" borderId="1" xfId="8" applyFont="1" applyFill="1" applyBorder="1" applyAlignment="1">
      <alignment vertical="center"/>
    </xf>
    <xf numFmtId="169" fontId="47" fillId="2" borderId="1" xfId="8" applyNumberFormat="1" applyFill="1" applyBorder="1" applyAlignment="1">
      <alignment vertical="center"/>
    </xf>
    <xf numFmtId="0" fontId="38" fillId="2" borderId="1" xfId="8" applyFont="1" applyFill="1" applyBorder="1" applyAlignment="1">
      <alignment vertical="center"/>
    </xf>
    <xf numFmtId="169" fontId="38" fillId="2" borderId="1" xfId="8" applyNumberFormat="1" applyFont="1" applyFill="1" applyBorder="1" applyAlignment="1">
      <alignment vertical="center"/>
    </xf>
    <xf numFmtId="0" fontId="57" fillId="0" borderId="0" xfId="8" applyFont="1" applyAlignment="1">
      <alignment horizontal="center" vertical="center"/>
    </xf>
    <xf numFmtId="0" fontId="17" fillId="2" borderId="1" xfId="0" applyFont="1" applyFill="1" applyBorder="1" applyAlignment="1">
      <alignment vertical="center"/>
    </xf>
    <xf numFmtId="0" fontId="17" fillId="0" borderId="1" xfId="0" applyFont="1" applyBorder="1" applyAlignment="1">
      <alignment vertical="center"/>
    </xf>
    <xf numFmtId="0" fontId="14" fillId="0" borderId="1" xfId="0" applyFont="1" applyBorder="1" applyAlignment="1">
      <alignment horizontal="center" vertical="center"/>
    </xf>
    <xf numFmtId="0" fontId="14" fillId="2" borderId="1" xfId="0" applyFont="1" applyFill="1" applyBorder="1" applyAlignment="1">
      <alignment vertical="center"/>
    </xf>
    <xf numFmtId="0" fontId="61" fillId="2" borderId="0" xfId="8" applyFont="1" applyFill="1" applyAlignment="1">
      <alignment horizontal="center" vertical="center"/>
    </xf>
    <xf numFmtId="0" fontId="51" fillId="2" borderId="0" xfId="8" applyFont="1" applyFill="1" applyAlignment="1">
      <alignment horizontal="center" vertical="center" wrapText="1"/>
    </xf>
    <xf numFmtId="3" fontId="41" fillId="0" borderId="0" xfId="8" applyNumberFormat="1" applyFont="1" applyAlignment="1">
      <alignment horizontal="right" vertical="center" wrapText="1"/>
    </xf>
    <xf numFmtId="3" fontId="0" fillId="2" borderId="0" xfId="0" applyNumberFormat="1" applyFill="1" applyAlignment="1">
      <alignment vertical="center"/>
    </xf>
    <xf numFmtId="0" fontId="42" fillId="2" borderId="0" xfId="8" applyFont="1" applyFill="1" applyAlignment="1">
      <alignment horizontal="center" vertical="center"/>
    </xf>
    <xf numFmtId="0" fontId="42" fillId="0" borderId="0" xfId="8" applyFont="1" applyAlignment="1">
      <alignment horizontal="center" vertical="center"/>
    </xf>
    <xf numFmtId="173" fontId="47" fillId="0" borderId="0" xfId="8" applyNumberFormat="1" applyAlignment="1">
      <alignment vertical="center"/>
    </xf>
    <xf numFmtId="0" fontId="18" fillId="2" borderId="1" xfId="8" applyFont="1" applyFill="1" applyBorder="1" applyAlignment="1">
      <alignment horizontal="center" vertical="center" wrapText="1"/>
    </xf>
    <xf numFmtId="3" fontId="47" fillId="0" borderId="0" xfId="8" applyNumberFormat="1" applyAlignment="1">
      <alignment vertical="center"/>
    </xf>
    <xf numFmtId="3" fontId="63" fillId="0" borderId="1" xfId="8" applyNumberFormat="1" applyFont="1" applyBorder="1" applyAlignment="1">
      <alignment horizontal="right" vertical="center"/>
    </xf>
    <xf numFmtId="0" fontId="63" fillId="0" borderId="1" xfId="8" applyFont="1" applyBorder="1" applyAlignment="1">
      <alignment horizontal="center" vertical="center"/>
    </xf>
    <xf numFmtId="0" fontId="63" fillId="0" borderId="1" xfId="8" applyFont="1" applyBorder="1" applyAlignment="1">
      <alignment horizontal="left" vertical="center"/>
    </xf>
    <xf numFmtId="3" fontId="64" fillId="0" borderId="0" xfId="8" applyNumberFormat="1" applyFont="1" applyAlignment="1">
      <alignment horizontal="right" vertical="center" wrapText="1"/>
    </xf>
    <xf numFmtId="0" fontId="65" fillId="0" borderId="1" xfId="8" applyFont="1" applyBorder="1" applyAlignment="1">
      <alignment horizontal="center" vertical="center" wrapText="1"/>
    </xf>
    <xf numFmtId="0" fontId="63" fillId="0" borderId="1" xfId="8" applyFont="1" applyBorder="1" applyAlignment="1">
      <alignment horizontal="center" vertical="center" wrapText="1"/>
    </xf>
    <xf numFmtId="3" fontId="63" fillId="0" borderId="1" xfId="8" applyNumberFormat="1" applyFont="1" applyBorder="1" applyAlignment="1">
      <alignment horizontal="right" vertical="center" wrapText="1"/>
    </xf>
    <xf numFmtId="3" fontId="63" fillId="2" borderId="1" xfId="8" applyNumberFormat="1" applyFont="1" applyFill="1" applyBorder="1" applyAlignment="1">
      <alignment horizontal="right" vertical="center"/>
    </xf>
    <xf numFmtId="0" fontId="63" fillId="0" borderId="1" xfId="8" applyFont="1" applyBorder="1" applyAlignment="1">
      <alignment vertical="center" wrapText="1"/>
    </xf>
    <xf numFmtId="3" fontId="65" fillId="0" borderId="0" xfId="8" applyNumberFormat="1" applyFont="1" applyAlignment="1">
      <alignment vertical="center"/>
    </xf>
    <xf numFmtId="0" fontId="65" fillId="0" borderId="0" xfId="8" applyFont="1" applyAlignment="1">
      <alignment vertical="center"/>
    </xf>
    <xf numFmtId="0" fontId="64" fillId="0" borderId="0" xfId="8" applyFont="1" applyAlignment="1">
      <alignment vertical="center"/>
    </xf>
    <xf numFmtId="0" fontId="35" fillId="0" borderId="0" xfId="8" applyFont="1" applyAlignment="1">
      <alignment vertical="center"/>
    </xf>
    <xf numFmtId="3" fontId="35" fillId="0" borderId="1" xfId="8" applyNumberFormat="1" applyFont="1" applyBorder="1" applyAlignment="1">
      <alignment vertical="center"/>
    </xf>
    <xf numFmtId="0" fontId="63" fillId="0" borderId="0" xfId="8" applyFont="1" applyAlignment="1">
      <alignment vertical="center"/>
    </xf>
    <xf numFmtId="0" fontId="41" fillId="0" borderId="1" xfId="8" applyFont="1" applyBorder="1" applyAlignment="1">
      <alignment horizontal="justify" vertical="center" wrapText="1"/>
    </xf>
    <xf numFmtId="0" fontId="18" fillId="2" borderId="0" xfId="8" applyFont="1" applyFill="1" applyAlignment="1">
      <alignment horizontal="center" vertical="center" wrapText="1"/>
    </xf>
    <xf numFmtId="0" fontId="14" fillId="2" borderId="1" xfId="0" applyFont="1" applyFill="1" applyBorder="1" applyAlignment="1">
      <alignment horizontal="center" vertical="center" wrapText="1"/>
    </xf>
    <xf numFmtId="0" fontId="35" fillId="0" borderId="0" xfId="0" applyFont="1" applyAlignment="1">
      <alignment horizontal="center" vertical="center" wrapText="1"/>
    </xf>
    <xf numFmtId="0" fontId="20" fillId="4" borderId="8" xfId="0" applyFont="1" applyFill="1" applyBorder="1" applyAlignment="1">
      <alignment horizontal="center" vertical="center"/>
    </xf>
    <xf numFmtId="0" fontId="20" fillId="4" borderId="8" xfId="0" applyFont="1" applyFill="1" applyBorder="1" applyAlignment="1">
      <alignment vertical="center" wrapText="1"/>
    </xf>
    <xf numFmtId="167" fontId="66" fillId="4" borderId="0" xfId="0" applyNumberFormat="1" applyFont="1" applyFill="1" applyAlignment="1">
      <alignment vertical="center"/>
    </xf>
    <xf numFmtId="0" fontId="67" fillId="4" borderId="0" xfId="0" applyFont="1" applyFill="1" applyAlignment="1">
      <alignment vertical="center"/>
    </xf>
    <xf numFmtId="0" fontId="62" fillId="4" borderId="0" xfId="0" applyFont="1" applyFill="1" applyAlignment="1">
      <alignment vertical="center"/>
    </xf>
    <xf numFmtId="0" fontId="20" fillId="5" borderId="8" xfId="0" applyFont="1" applyFill="1" applyBorder="1" applyAlignment="1">
      <alignment vertical="center" wrapText="1"/>
    </xf>
    <xf numFmtId="0" fontId="7" fillId="4" borderId="8" xfId="0" applyFont="1" applyFill="1" applyBorder="1" applyAlignment="1">
      <alignment horizontal="center" vertical="center"/>
    </xf>
    <xf numFmtId="0" fontId="7" fillId="5" borderId="8" xfId="0" applyFont="1" applyFill="1" applyBorder="1" applyAlignment="1">
      <alignment vertical="center" wrapText="1"/>
    </xf>
    <xf numFmtId="0" fontId="68" fillId="4" borderId="0" xfId="0" applyFont="1" applyFill="1" applyAlignment="1">
      <alignment vertical="center"/>
    </xf>
    <xf numFmtId="0" fontId="69" fillId="4" borderId="0" xfId="0" applyFont="1" applyFill="1" applyAlignment="1">
      <alignment vertical="center"/>
    </xf>
    <xf numFmtId="167" fontId="68" fillId="4" borderId="0" xfId="0" applyNumberFormat="1" applyFont="1" applyFill="1" applyAlignment="1">
      <alignment vertical="center"/>
    </xf>
    <xf numFmtId="167" fontId="70" fillId="4" borderId="0" xfId="0" applyNumberFormat="1" applyFont="1" applyFill="1" applyAlignment="1">
      <alignment vertical="center"/>
    </xf>
    <xf numFmtId="0" fontId="21" fillId="4" borderId="8" xfId="0" applyFont="1" applyFill="1" applyBorder="1" applyAlignment="1">
      <alignment horizontal="center" vertical="center"/>
    </xf>
    <xf numFmtId="0" fontId="70" fillId="4" borderId="0" xfId="0" applyFont="1" applyFill="1" applyAlignment="1">
      <alignment vertical="center"/>
    </xf>
    <xf numFmtId="0" fontId="21" fillId="4" borderId="0" xfId="0" applyFont="1" applyFill="1" applyAlignment="1">
      <alignment vertical="center"/>
    </xf>
    <xf numFmtId="0" fontId="66" fillId="4" borderId="0" xfId="0" applyFont="1" applyFill="1" applyAlignment="1">
      <alignment vertical="center"/>
    </xf>
    <xf numFmtId="0" fontId="71" fillId="4" borderId="0" xfId="0" applyFont="1" applyFill="1" applyAlignment="1">
      <alignment vertical="center"/>
    </xf>
    <xf numFmtId="37" fontId="35" fillId="2" borderId="1" xfId="8" applyNumberFormat="1" applyFont="1" applyFill="1" applyBorder="1" applyAlignment="1">
      <alignment horizontal="right" vertical="center"/>
    </xf>
    <xf numFmtId="167" fontId="35" fillId="2" borderId="1" xfId="8" applyNumberFormat="1" applyFont="1" applyFill="1" applyBorder="1" applyAlignment="1">
      <alignment horizontal="right" vertical="center"/>
    </xf>
    <xf numFmtId="174" fontId="68" fillId="4" borderId="0" xfId="0" applyNumberFormat="1" applyFont="1" applyFill="1" applyAlignment="1">
      <alignment vertical="center"/>
    </xf>
    <xf numFmtId="172" fontId="47" fillId="0" borderId="0" xfId="8" applyNumberFormat="1" applyAlignment="1">
      <alignment vertical="center"/>
    </xf>
    <xf numFmtId="175" fontId="47" fillId="0" borderId="0" xfId="8" applyNumberFormat="1" applyAlignment="1">
      <alignment vertical="center"/>
    </xf>
    <xf numFmtId="0" fontId="14" fillId="2" borderId="5" xfId="0" applyFont="1" applyFill="1" applyBorder="1" applyAlignment="1">
      <alignment horizontal="center" vertical="center"/>
    </xf>
    <xf numFmtId="0" fontId="22" fillId="2" borderId="9"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0" applyFont="1" applyFill="1" applyBorder="1" applyAlignment="1">
      <alignment vertical="center"/>
    </xf>
    <xf numFmtId="0" fontId="14" fillId="6" borderId="9" xfId="0" applyFont="1" applyFill="1" applyBorder="1" applyAlignment="1">
      <alignment vertical="center"/>
    </xf>
    <xf numFmtId="3" fontId="14" fillId="6" borderId="9" xfId="0" applyNumberFormat="1" applyFont="1" applyFill="1" applyBorder="1" applyAlignment="1">
      <alignment vertical="center"/>
    </xf>
    <xf numFmtId="0" fontId="17" fillId="6" borderId="1" xfId="0" applyFont="1" applyFill="1" applyBorder="1" applyAlignment="1">
      <alignment vertical="center"/>
    </xf>
    <xf numFmtId="0" fontId="14" fillId="2" borderId="9" xfId="0" applyFont="1" applyFill="1" applyBorder="1" applyAlignment="1">
      <alignment horizontal="center" vertical="center"/>
    </xf>
    <xf numFmtId="3" fontId="14" fillId="2" borderId="9" xfId="0" applyNumberFormat="1" applyFont="1" applyFill="1" applyBorder="1" applyAlignment="1">
      <alignment vertical="center"/>
    </xf>
    <xf numFmtId="0" fontId="14" fillId="2" borderId="9" xfId="0" applyFont="1" applyFill="1" applyBorder="1" applyAlignment="1">
      <alignment vertical="center"/>
    </xf>
    <xf numFmtId="3" fontId="7" fillId="0" borderId="1" xfId="0" applyNumberFormat="1" applyFont="1" applyBorder="1" applyAlignment="1">
      <alignment vertical="center" wrapText="1"/>
    </xf>
    <xf numFmtId="3" fontId="7" fillId="0" borderId="9" xfId="0" applyNumberFormat="1" applyFont="1" applyBorder="1" applyAlignment="1">
      <alignment vertical="center" wrapText="1"/>
    </xf>
    <xf numFmtId="3" fontId="17" fillId="2" borderId="9" xfId="0" applyNumberFormat="1" applyFont="1" applyFill="1" applyBorder="1" applyAlignment="1">
      <alignment vertical="center"/>
    </xf>
    <xf numFmtId="0" fontId="7"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9" xfId="0" applyFont="1" applyFill="1" applyBorder="1" applyAlignment="1">
      <alignment horizontal="left" vertical="center"/>
    </xf>
    <xf numFmtId="3" fontId="17" fillId="2" borderId="0" xfId="0" applyNumberFormat="1" applyFont="1" applyFill="1" applyAlignment="1">
      <alignment vertical="center"/>
    </xf>
    <xf numFmtId="0" fontId="73" fillId="2" borderId="0" xfId="0" applyFont="1" applyFill="1" applyAlignment="1">
      <alignment vertical="center"/>
    </xf>
    <xf numFmtId="3" fontId="73" fillId="2" borderId="0" xfId="0" applyNumberFormat="1" applyFont="1" applyFill="1" applyAlignment="1">
      <alignment vertical="center"/>
    </xf>
    <xf numFmtId="0" fontId="20" fillId="2" borderId="1" xfId="0" applyFont="1" applyFill="1" applyBorder="1" applyAlignment="1">
      <alignment horizontal="center" vertical="center"/>
    </xf>
    <xf numFmtId="3" fontId="20" fillId="0" borderId="1" xfId="0" applyNumberFormat="1" applyFont="1" applyBorder="1" applyAlignment="1">
      <alignment vertical="center" wrapText="1"/>
    </xf>
    <xf numFmtId="3" fontId="20" fillId="0" borderId="9" xfId="0" applyNumberFormat="1" applyFont="1" applyBorder="1" applyAlignment="1">
      <alignment vertical="center" wrapText="1"/>
    </xf>
    <xf numFmtId="3" fontId="14" fillId="2" borderId="0" xfId="0" applyNumberFormat="1" applyFont="1" applyFill="1" applyAlignment="1">
      <alignment vertical="center"/>
    </xf>
    <xf numFmtId="0" fontId="7" fillId="2" borderId="1" xfId="0" applyFont="1" applyFill="1" applyBorder="1" applyAlignment="1">
      <alignment horizontal="center" vertical="center"/>
    </xf>
    <xf numFmtId="0" fontId="7" fillId="0" borderId="1" xfId="0" applyFont="1" applyBorder="1" applyAlignment="1">
      <alignment horizontal="left"/>
    </xf>
    <xf numFmtId="0" fontId="7" fillId="0" borderId="9" xfId="0" applyFont="1" applyBorder="1" applyAlignment="1">
      <alignment horizontal="left"/>
    </xf>
    <xf numFmtId="0" fontId="7" fillId="0" borderId="1" xfId="0" applyFont="1" applyBorder="1" applyAlignment="1">
      <alignment horizontal="left" wrapText="1"/>
    </xf>
    <xf numFmtId="0" fontId="7" fillId="0" borderId="9" xfId="0" applyFont="1" applyBorder="1" applyAlignment="1">
      <alignment horizontal="left" wrapText="1"/>
    </xf>
    <xf numFmtId="0" fontId="17" fillId="2" borderId="3" xfId="0" applyFont="1" applyFill="1" applyBorder="1" applyAlignment="1">
      <alignment horizontal="center" vertical="center"/>
    </xf>
    <xf numFmtId="0" fontId="17" fillId="2" borderId="9" xfId="0" applyFont="1" applyFill="1" applyBorder="1" applyAlignment="1">
      <alignment vertical="center" wrapText="1"/>
    </xf>
    <xf numFmtId="3" fontId="17" fillId="7" borderId="9" xfId="12" applyNumberFormat="1" applyFont="1" applyFill="1" applyBorder="1" applyAlignment="1">
      <alignment horizontal="right" vertical="center" wrapText="1"/>
    </xf>
    <xf numFmtId="3" fontId="36" fillId="2" borderId="1" xfId="0" applyNumberFormat="1" applyFont="1" applyFill="1" applyBorder="1" applyAlignment="1">
      <alignment vertical="center"/>
    </xf>
    <xf numFmtId="0" fontId="17" fillId="2" borderId="9" xfId="0" applyFont="1" applyFill="1" applyBorder="1" applyAlignment="1">
      <alignment horizontal="left" vertical="center" wrapText="1"/>
    </xf>
    <xf numFmtId="0" fontId="36" fillId="2" borderId="1" xfId="0" applyFont="1" applyFill="1" applyBorder="1" applyAlignment="1">
      <alignment vertical="center"/>
    </xf>
    <xf numFmtId="3" fontId="14" fillId="7" borderId="9" xfId="12" applyNumberFormat="1" applyFont="1" applyFill="1" applyBorder="1" applyAlignment="1">
      <alignment horizontal="right" vertical="center" wrapText="1"/>
    </xf>
    <xf numFmtId="43" fontId="17" fillId="2" borderId="1" xfId="14" applyNumberFormat="1" applyFont="1" applyFill="1" applyBorder="1" applyAlignment="1">
      <alignment horizontal="left" vertical="center" wrapText="1"/>
    </xf>
    <xf numFmtId="43" fontId="17" fillId="2" borderId="9" xfId="14" applyNumberFormat="1" applyFont="1" applyFill="1" applyBorder="1" applyAlignment="1">
      <alignment horizontal="left" vertical="center" wrapText="1"/>
    </xf>
    <xf numFmtId="3" fontId="36" fillId="2"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167" fontId="17" fillId="0" borderId="9" xfId="14" applyNumberFormat="1" applyFont="1" applyBorder="1" applyAlignment="1">
      <alignment vertical="center"/>
    </xf>
    <xf numFmtId="3" fontId="7" fillId="2" borderId="9" xfId="0" applyNumberFormat="1" applyFont="1" applyFill="1" applyBorder="1" applyAlignment="1">
      <alignment vertical="center"/>
    </xf>
    <xf numFmtId="3" fontId="7" fillId="2" borderId="1" xfId="0" applyNumberFormat="1" applyFont="1" applyFill="1" applyBorder="1" applyAlignment="1">
      <alignment vertical="center"/>
    </xf>
    <xf numFmtId="167" fontId="14" fillId="2" borderId="9" xfId="3" applyNumberFormat="1" applyFont="1" applyFill="1" applyBorder="1" applyAlignment="1">
      <alignment vertical="center"/>
    </xf>
    <xf numFmtId="167" fontId="17" fillId="2" borderId="0" xfId="0" applyNumberFormat="1" applyFont="1" applyFill="1" applyAlignment="1">
      <alignment vertical="center"/>
    </xf>
    <xf numFmtId="3" fontId="37" fillId="2" borderId="1" xfId="0" applyNumberFormat="1" applyFont="1" applyFill="1" applyBorder="1" applyAlignment="1">
      <alignment vertical="center"/>
    </xf>
    <xf numFmtId="0" fontId="2" fillId="7" borderId="1" xfId="0" applyFont="1" applyFill="1" applyBorder="1" applyAlignment="1">
      <alignment horizontal="left" vertical="center" wrapText="1"/>
    </xf>
    <xf numFmtId="0" fontId="2" fillId="7" borderId="9" xfId="0" applyFont="1" applyFill="1" applyBorder="1" applyAlignment="1">
      <alignment horizontal="left" vertical="center" wrapText="1"/>
    </xf>
    <xf numFmtId="165" fontId="17" fillId="2" borderId="9" xfId="1" applyNumberFormat="1" applyFont="1" applyFill="1" applyBorder="1" applyAlignment="1">
      <alignment horizontal="left" vertical="center" wrapText="1"/>
    </xf>
    <xf numFmtId="3" fontId="7" fillId="0" borderId="9" xfId="0" applyNumberFormat="1" applyFont="1" applyBorder="1" applyAlignment="1" applyProtection="1">
      <alignment horizontal="right" vertical="center"/>
      <protection locked="0"/>
    </xf>
    <xf numFmtId="167" fontId="7" fillId="0" borderId="9" xfId="17" applyNumberFormat="1" applyFont="1" applyFill="1" applyBorder="1" applyAlignment="1">
      <alignment horizontal="right" vertical="center" wrapText="1"/>
    </xf>
    <xf numFmtId="0" fontId="75" fillId="2" borderId="1" xfId="18" quotePrefix="1" applyFont="1" applyFill="1" applyBorder="1" applyAlignment="1">
      <alignment vertical="center" wrapText="1"/>
    </xf>
    <xf numFmtId="0" fontId="75" fillId="2" borderId="9" xfId="18" quotePrefix="1" applyFont="1" applyFill="1" applyBorder="1" applyAlignment="1">
      <alignment vertical="center" wrapText="1"/>
    </xf>
    <xf numFmtId="3" fontId="75" fillId="0" borderId="9" xfId="7" applyNumberFormat="1" applyFont="1" applyBorder="1" applyAlignment="1">
      <alignment horizontal="right" vertical="center" wrapText="1"/>
    </xf>
    <xf numFmtId="0" fontId="14" fillId="6" borderId="1" xfId="0" quotePrefix="1" applyFont="1" applyFill="1" applyBorder="1" applyAlignment="1">
      <alignment horizontal="center" vertical="center"/>
    </xf>
    <xf numFmtId="3" fontId="73" fillId="2" borderId="1" xfId="0" applyNumberFormat="1" applyFont="1" applyFill="1" applyBorder="1" applyAlignment="1">
      <alignment vertical="center"/>
    </xf>
    <xf numFmtId="0" fontId="17" fillId="2" borderId="11" xfId="0" applyFont="1" applyFill="1" applyBorder="1" applyAlignment="1">
      <alignment horizontal="left" vertical="center" wrapText="1"/>
    </xf>
    <xf numFmtId="0" fontId="17" fillId="2" borderId="9" xfId="0" applyFont="1" applyFill="1" applyBorder="1" applyAlignment="1">
      <alignment vertical="center"/>
    </xf>
    <xf numFmtId="0" fontId="15" fillId="2" borderId="1" xfId="0" applyFont="1" applyFill="1" applyBorder="1" applyAlignment="1">
      <alignment vertical="center"/>
    </xf>
    <xf numFmtId="0" fontId="15" fillId="2" borderId="9" xfId="0" applyFont="1" applyFill="1" applyBorder="1" applyAlignment="1">
      <alignment vertical="center"/>
    </xf>
    <xf numFmtId="3" fontId="15" fillId="2" borderId="9" xfId="0" applyNumberFormat="1" applyFont="1" applyFill="1" applyBorder="1" applyAlignment="1">
      <alignment vertical="center"/>
    </xf>
    <xf numFmtId="3" fontId="15" fillId="2" borderId="1" xfId="0" applyNumberFormat="1" applyFont="1" applyFill="1" applyBorder="1" applyAlignment="1">
      <alignment vertical="center"/>
    </xf>
    <xf numFmtId="3" fontId="17" fillId="0" borderId="1" xfId="18" applyNumberFormat="1" applyFont="1" applyBorder="1" applyAlignment="1">
      <alignment horizontal="justify" vertical="center"/>
    </xf>
    <xf numFmtId="0" fontId="17" fillId="2" borderId="11" xfId="0" applyFont="1" applyFill="1" applyBorder="1" applyAlignment="1">
      <alignment vertical="center"/>
    </xf>
    <xf numFmtId="3" fontId="20" fillId="0" borderId="11" xfId="12" applyNumberFormat="1" applyFont="1" applyBorder="1" applyAlignment="1">
      <alignment vertical="center" wrapText="1"/>
    </xf>
    <xf numFmtId="166" fontId="17" fillId="2" borderId="0" xfId="0" applyNumberFormat="1" applyFont="1" applyFill="1" applyAlignment="1">
      <alignment vertical="center"/>
    </xf>
    <xf numFmtId="0" fontId="15" fillId="2" borderId="5" xfId="0" applyFont="1" applyFill="1" applyBorder="1" applyAlignment="1">
      <alignment horizontal="right" vertical="center"/>
    </xf>
    <xf numFmtId="0" fontId="72" fillId="0" borderId="0" xfId="0" applyFont="1" applyAlignment="1">
      <alignment horizontal="center" vertical="center"/>
    </xf>
    <xf numFmtId="3" fontId="35" fillId="0" borderId="0" xfId="0" applyNumberFormat="1" applyFont="1" applyAlignment="1">
      <alignment horizontal="center" vertical="center" wrapText="1"/>
    </xf>
    <xf numFmtId="0" fontId="15" fillId="0" borderId="0" xfId="0" applyFont="1" applyAlignment="1">
      <alignment horizontal="center" vertical="center"/>
    </xf>
    <xf numFmtId="3" fontId="15" fillId="0" borderId="0" xfId="0" applyNumberFormat="1" applyFont="1" applyAlignment="1">
      <alignment horizontal="center" vertical="center"/>
    </xf>
    <xf numFmtId="3" fontId="60" fillId="0" borderId="0" xfId="0" applyNumberFormat="1" applyFont="1" applyAlignment="1">
      <alignment vertical="center"/>
    </xf>
    <xf numFmtId="0" fontId="60" fillId="0" borderId="0" xfId="0" applyFont="1" applyAlignment="1">
      <alignment vertical="center"/>
    </xf>
    <xf numFmtId="0" fontId="17" fillId="0" borderId="5" xfId="0" applyFont="1" applyBorder="1" applyAlignment="1">
      <alignment vertical="center"/>
    </xf>
    <xf numFmtId="3" fontId="40" fillId="0" borderId="5" xfId="0" applyNumberFormat="1" applyFont="1" applyBorder="1" applyAlignment="1">
      <alignment vertical="center"/>
    </xf>
    <xf numFmtId="3" fontId="14" fillId="0" borderId="0" xfId="0" applyNumberFormat="1" applyFont="1" applyAlignment="1">
      <alignment horizontal="center" vertical="center" wrapText="1"/>
    </xf>
    <xf numFmtId="0" fontId="14" fillId="0" borderId="0" xfId="0" applyFont="1" applyAlignment="1">
      <alignment horizontal="center" vertical="center" wrapText="1"/>
    </xf>
    <xf numFmtId="3" fontId="14" fillId="0" borderId="1" xfId="0" applyNumberFormat="1" applyFont="1" applyBorder="1" applyAlignment="1">
      <alignment horizontal="center" vertical="center"/>
    </xf>
    <xf numFmtId="3" fontId="14" fillId="0" borderId="1" xfId="0" applyNumberFormat="1" applyFont="1" applyBorder="1" applyAlignment="1">
      <alignment vertical="center"/>
    </xf>
    <xf numFmtId="3" fontId="14" fillId="0" borderId="0" xfId="0" applyNumberFormat="1" applyFont="1" applyAlignment="1">
      <alignment vertical="center"/>
    </xf>
    <xf numFmtId="3" fontId="14" fillId="3" borderId="1" xfId="0" applyNumberFormat="1" applyFont="1" applyFill="1" applyBorder="1" applyAlignment="1">
      <alignment vertical="center"/>
    </xf>
    <xf numFmtId="0" fontId="17" fillId="0" borderId="1" xfId="0" applyFont="1" applyBorder="1" applyAlignment="1">
      <alignment horizontal="right" vertical="center"/>
    </xf>
    <xf numFmtId="3" fontId="17" fillId="0" borderId="1" xfId="0" applyNumberFormat="1" applyFont="1" applyBorder="1" applyAlignment="1">
      <alignment vertical="center"/>
    </xf>
    <xf numFmtId="3" fontId="17" fillId="3" borderId="1" xfId="0" applyNumberFormat="1" applyFont="1" applyFill="1" applyBorder="1" applyAlignment="1">
      <alignment vertical="center"/>
    </xf>
    <xf numFmtId="3" fontId="17" fillId="0" borderId="1" xfId="0" applyNumberFormat="1" applyFont="1" applyBorder="1" applyAlignment="1">
      <alignment horizontal="left" vertical="center" wrapText="1"/>
    </xf>
    <xf numFmtId="3" fontId="17" fillId="0" borderId="1" xfId="0" applyNumberFormat="1" applyFont="1" applyBorder="1" applyAlignment="1">
      <alignment vertical="center" wrapText="1"/>
    </xf>
    <xf numFmtId="0" fontId="15" fillId="0" borderId="1" xfId="0" applyFont="1" applyBorder="1" applyAlignment="1">
      <alignment horizontal="right" vertical="center"/>
    </xf>
    <xf numFmtId="3" fontId="15" fillId="0" borderId="1" xfId="0" applyNumberFormat="1" applyFont="1" applyBorder="1" applyAlignment="1">
      <alignment vertical="center" wrapText="1"/>
    </xf>
    <xf numFmtId="3" fontId="15" fillId="0" borderId="1" xfId="0" applyNumberFormat="1" applyFont="1" applyBorder="1" applyAlignment="1">
      <alignment vertical="center"/>
    </xf>
    <xf numFmtId="3" fontId="44"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25" fillId="2" borderId="1" xfId="19" applyFont="1" applyFill="1" applyBorder="1" applyAlignment="1">
      <alignment horizontal="justify" vertical="center" wrapText="1"/>
    </xf>
    <xf numFmtId="0" fontId="49" fillId="2" borderId="1" xfId="0" applyFont="1" applyFill="1" applyBorder="1" applyAlignment="1">
      <alignment horizontal="justify" vertical="center"/>
    </xf>
    <xf numFmtId="3" fontId="41" fillId="0" borderId="1" xfId="8" applyNumberFormat="1" applyFont="1" applyBorder="1" applyAlignment="1">
      <alignment vertical="center"/>
    </xf>
    <xf numFmtId="0" fontId="41" fillId="2" borderId="1" xfId="8" applyFont="1" applyFill="1" applyBorder="1" applyAlignment="1">
      <alignment vertical="center"/>
    </xf>
    <xf numFmtId="3" fontId="41" fillId="2" borderId="1" xfId="0" applyNumberFormat="1" applyFont="1" applyFill="1" applyBorder="1" applyAlignment="1">
      <alignment horizontal="justify" vertical="center" wrapText="1"/>
    </xf>
    <xf numFmtId="0" fontId="49" fillId="2" borderId="1" xfId="0" applyFont="1" applyFill="1" applyBorder="1" applyAlignment="1">
      <alignment horizontal="justify" vertical="center" wrapText="1"/>
    </xf>
    <xf numFmtId="166" fontId="35" fillId="2" borderId="1" xfId="8" applyNumberFormat="1" applyFont="1" applyFill="1" applyBorder="1" applyAlignment="1">
      <alignment horizontal="right" vertical="center"/>
    </xf>
    <xf numFmtId="3" fontId="18" fillId="0" borderId="0" xfId="8" applyNumberFormat="1" applyFont="1" applyAlignment="1">
      <alignment vertical="center"/>
    </xf>
    <xf numFmtId="0" fontId="27" fillId="0" borderId="0" xfId="20" applyAlignment="1">
      <alignment vertical="center"/>
    </xf>
    <xf numFmtId="166" fontId="27" fillId="0" borderId="0" xfId="20" applyNumberFormat="1" applyAlignment="1">
      <alignment vertical="center"/>
    </xf>
    <xf numFmtId="0" fontId="3" fillId="0" borderId="0" xfId="20" applyFont="1" applyAlignment="1">
      <alignment horizontal="right" vertical="center"/>
    </xf>
    <xf numFmtId="0" fontId="9" fillId="0" borderId="0" xfId="20" applyFont="1" applyAlignment="1">
      <alignment vertical="center"/>
    </xf>
    <xf numFmtId="0" fontId="8" fillId="0" borderId="1" xfId="20" applyFont="1" applyBorder="1" applyAlignment="1">
      <alignment horizontal="center" vertical="center" wrapText="1"/>
    </xf>
    <xf numFmtId="166" fontId="9" fillId="0" borderId="0" xfId="20" applyNumberFormat="1" applyFont="1" applyAlignment="1">
      <alignment vertical="center"/>
    </xf>
    <xf numFmtId="0" fontId="31" fillId="0" borderId="0" xfId="20" applyFont="1" applyAlignment="1">
      <alignment vertical="center"/>
    </xf>
    <xf numFmtId="0" fontId="30" fillId="0" borderId="1" xfId="20" applyFont="1" applyBorder="1" applyAlignment="1">
      <alignment horizontal="center" vertical="center" wrapText="1"/>
    </xf>
    <xf numFmtId="166" fontId="31" fillId="0" borderId="0" xfId="20" applyNumberFormat="1" applyFont="1" applyAlignment="1">
      <alignment vertical="center"/>
    </xf>
    <xf numFmtId="0" fontId="34" fillId="0" borderId="0" xfId="20" applyFont="1" applyAlignment="1">
      <alignment vertical="center"/>
    </xf>
    <xf numFmtId="0" fontId="33" fillId="0" borderId="1" xfId="20" applyFont="1" applyBorder="1" applyAlignment="1">
      <alignment horizontal="center" vertical="center" wrapText="1"/>
    </xf>
    <xf numFmtId="166" fontId="33" fillId="0" borderId="1" xfId="14" applyNumberFormat="1" applyFont="1" applyBorder="1" applyAlignment="1">
      <alignment vertical="center" wrapText="1"/>
    </xf>
    <xf numFmtId="166" fontId="33" fillId="0" borderId="1" xfId="14" applyNumberFormat="1" applyFont="1" applyBorder="1" applyAlignment="1">
      <alignment horizontal="right" vertical="center" wrapText="1"/>
    </xf>
    <xf numFmtId="167" fontId="34" fillId="0" borderId="0" xfId="20" applyNumberFormat="1" applyFont="1" applyAlignment="1">
      <alignment vertical="center"/>
    </xf>
    <xf numFmtId="166" fontId="34" fillId="0" borderId="0" xfId="20" applyNumberFormat="1" applyFont="1" applyAlignment="1">
      <alignment vertical="center"/>
    </xf>
    <xf numFmtId="0" fontId="4" fillId="2" borderId="1" xfId="20" applyFont="1" applyFill="1" applyBorder="1" applyAlignment="1">
      <alignment horizontal="center" vertical="center"/>
    </xf>
    <xf numFmtId="0" fontId="4" fillId="2" borderId="1" xfId="20" applyFont="1" applyFill="1" applyBorder="1" applyAlignment="1">
      <alignment horizontal="left" vertical="center"/>
    </xf>
    <xf numFmtId="0" fontId="5" fillId="2" borderId="1" xfId="20" applyFont="1" applyFill="1" applyBorder="1" applyAlignment="1">
      <alignment horizontal="center" vertical="center"/>
    </xf>
    <xf numFmtId="0" fontId="5" fillId="2" borderId="1" xfId="20" applyFont="1" applyFill="1" applyBorder="1" applyAlignment="1">
      <alignment vertical="center"/>
    </xf>
    <xf numFmtId="166" fontId="30" fillId="0" borderId="1" xfId="14" applyNumberFormat="1" applyFont="1" applyBorder="1" applyAlignment="1">
      <alignment vertical="center" wrapText="1"/>
    </xf>
    <xf numFmtId="167" fontId="30" fillId="0" borderId="1" xfId="14" applyNumberFormat="1" applyFont="1" applyBorder="1" applyAlignment="1">
      <alignment vertical="center" wrapText="1"/>
    </xf>
    <xf numFmtId="3" fontId="30" fillId="0" borderId="1" xfId="14" applyNumberFormat="1" applyFont="1" applyBorder="1" applyAlignment="1">
      <alignment vertical="center" wrapText="1"/>
    </xf>
    <xf numFmtId="3" fontId="5" fillId="2" borderId="1" xfId="20" applyNumberFormat="1" applyFont="1" applyFill="1" applyBorder="1" applyAlignment="1">
      <alignment horizontal="center" vertical="center"/>
    </xf>
    <xf numFmtId="0" fontId="18" fillId="2" borderId="1" xfId="20" applyFont="1" applyFill="1" applyBorder="1" applyAlignment="1">
      <alignment vertical="center"/>
    </xf>
    <xf numFmtId="0" fontId="4" fillId="2" borderId="1" xfId="20" applyFont="1" applyFill="1" applyBorder="1" applyAlignment="1">
      <alignment vertical="center" wrapText="1"/>
    </xf>
    <xf numFmtId="0" fontId="4" fillId="2" borderId="1" xfId="20" applyFont="1" applyFill="1" applyBorder="1" applyAlignment="1">
      <alignment vertical="center"/>
    </xf>
    <xf numFmtId="0" fontId="5" fillId="2" borderId="1" xfId="20" applyFont="1" applyFill="1" applyBorder="1" applyAlignment="1">
      <alignment vertical="center" wrapText="1"/>
    </xf>
    <xf numFmtId="166" fontId="59" fillId="0" borderId="0" xfId="20" applyNumberFormat="1" applyFont="1" applyAlignment="1">
      <alignment vertical="center"/>
    </xf>
    <xf numFmtId="0" fontId="8" fillId="0" borderId="0" xfId="0" applyFont="1" applyAlignment="1">
      <alignment horizontal="left" vertical="center"/>
    </xf>
    <xf numFmtId="0" fontId="7" fillId="0" borderId="0" xfId="0" applyFont="1"/>
    <xf numFmtId="0" fontId="10" fillId="0" borderId="0" xfId="0" applyFont="1" applyAlignment="1">
      <alignment horizontal="right" vertical="center"/>
    </xf>
    <xf numFmtId="3" fontId="7" fillId="0" borderId="0" xfId="0" applyNumberFormat="1" applyFont="1"/>
    <xf numFmtId="173" fontId="7" fillId="0" borderId="0" xfId="0" applyNumberFormat="1" applyFont="1"/>
    <xf numFmtId="3" fontId="8" fillId="0" borderId="1" xfId="0" applyNumberFormat="1" applyFont="1" applyBorder="1" applyAlignment="1">
      <alignment horizontal="right" vertical="center" wrapText="1"/>
    </xf>
    <xf numFmtId="173" fontId="8" fillId="0" borderId="1" xfId="0" applyNumberFormat="1" applyFont="1" applyBorder="1" applyAlignment="1">
      <alignment horizontal="right" vertical="center" wrapText="1"/>
    </xf>
    <xf numFmtId="3" fontId="8" fillId="0" borderId="1" xfId="21" applyNumberFormat="1" applyFont="1" applyBorder="1" applyAlignment="1">
      <alignment horizontal="right" vertical="center" wrapText="1"/>
    </xf>
    <xf numFmtId="0" fontId="45" fillId="0" borderId="1" xfId="0" applyFont="1" applyBorder="1" applyAlignment="1">
      <alignment vertical="center"/>
    </xf>
    <xf numFmtId="3" fontId="8" fillId="0" borderId="1" xfId="21" applyNumberFormat="1" applyFont="1" applyFill="1" applyBorder="1" applyAlignment="1">
      <alignment horizontal="right" vertical="center" wrapText="1"/>
    </xf>
    <xf numFmtId="0" fontId="40" fillId="0" borderId="1" xfId="0" applyFont="1" applyBorder="1" applyAlignment="1">
      <alignment vertical="center"/>
    </xf>
    <xf numFmtId="3" fontId="11" fillId="0" borderId="1" xfId="21" applyNumberFormat="1" applyFont="1" applyBorder="1" applyAlignment="1">
      <alignment horizontal="right" vertical="center" wrapText="1"/>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right" vertical="center" wrapText="1"/>
    </xf>
    <xf numFmtId="171" fontId="8" fillId="0" borderId="1" xfId="21" applyNumberFormat="1" applyFont="1" applyFill="1" applyBorder="1" applyAlignment="1">
      <alignment horizontal="right" vertical="center" wrapText="1"/>
    </xf>
    <xf numFmtId="167" fontId="8" fillId="0" borderId="1" xfId="21" applyNumberFormat="1" applyFont="1" applyFill="1" applyBorder="1" applyAlignment="1">
      <alignment horizontal="right" vertical="center" wrapText="1"/>
    </xf>
    <xf numFmtId="0" fontId="8" fillId="0" borderId="1" xfId="0" applyFont="1" applyBorder="1" applyAlignment="1">
      <alignment horizontal="right" vertical="center" wrapText="1"/>
    </xf>
    <xf numFmtId="171" fontId="8" fillId="0" borderId="1" xfId="0" applyNumberFormat="1" applyFont="1" applyBorder="1" applyAlignment="1">
      <alignment horizontal="center" vertical="center" wrapText="1"/>
    </xf>
    <xf numFmtId="166" fontId="11" fillId="0" borderId="1" xfId="21" applyNumberFormat="1" applyFont="1" applyBorder="1" applyAlignment="1">
      <alignment horizontal="center" vertical="center" wrapText="1"/>
    </xf>
    <xf numFmtId="167" fontId="11" fillId="0" borderId="1" xfId="21" applyNumberFormat="1" applyFont="1" applyBorder="1" applyAlignment="1">
      <alignment horizontal="right" vertical="center" wrapText="1"/>
    </xf>
    <xf numFmtId="171" fontId="11" fillId="0" borderId="1" xfId="21" applyNumberFormat="1" applyFont="1" applyBorder="1" applyAlignment="1">
      <alignment horizontal="right" vertical="center" wrapText="1"/>
    </xf>
    <xf numFmtId="0" fontId="12" fillId="0" borderId="0" xfId="0" applyFont="1" applyAlignment="1">
      <alignment vertical="center"/>
    </xf>
    <xf numFmtId="0" fontId="10" fillId="0" borderId="0" xfId="0" applyFont="1" applyAlignment="1">
      <alignment vertical="center"/>
    </xf>
    <xf numFmtId="3" fontId="34" fillId="0" borderId="0" xfId="20" applyNumberFormat="1" applyFont="1" applyAlignment="1">
      <alignment vertical="center"/>
    </xf>
    <xf numFmtId="0" fontId="41" fillId="0" borderId="1" xfId="8" quotePrefix="1" applyFont="1" applyBorder="1" applyAlignment="1">
      <alignment horizontal="center" vertical="center"/>
    </xf>
    <xf numFmtId="3" fontId="36" fillId="2" borderId="0" xfId="0" applyNumberFormat="1" applyFont="1" applyFill="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71" fillId="8" borderId="13" xfId="0" applyFont="1" applyFill="1" applyBorder="1" applyAlignment="1">
      <alignment horizontal="center" vertical="center" wrapText="1"/>
    </xf>
    <xf numFmtId="0" fontId="71" fillId="8" borderId="13" xfId="0" applyFont="1" applyFill="1" applyBorder="1" applyAlignment="1">
      <alignment horizontal="left" vertical="center" wrapText="1"/>
    </xf>
    <xf numFmtId="3" fontId="71" fillId="8" borderId="13" xfId="0" applyNumberFormat="1" applyFont="1" applyFill="1" applyBorder="1" applyAlignment="1">
      <alignment horizontal="center" vertical="center" wrapText="1"/>
    </xf>
    <xf numFmtId="167" fontId="71" fillId="8" borderId="13" xfId="0" applyNumberFormat="1" applyFont="1" applyFill="1" applyBorder="1" applyAlignment="1">
      <alignment horizontal="center" vertical="center" wrapText="1"/>
    </xf>
    <xf numFmtId="167" fontId="71" fillId="8" borderId="13" xfId="0" applyNumberFormat="1" applyFont="1" applyFill="1" applyBorder="1" applyAlignment="1">
      <alignment horizontal="right" vertical="center" wrapText="1"/>
    </xf>
    <xf numFmtId="167" fontId="21" fillId="0" borderId="0" xfId="0" applyNumberFormat="1" applyFont="1" applyAlignment="1">
      <alignment vertical="center"/>
    </xf>
    <xf numFmtId="167" fontId="71" fillId="8" borderId="13" xfId="0" applyNumberFormat="1" applyFont="1" applyFill="1" applyBorder="1" applyAlignment="1">
      <alignment vertical="center" wrapText="1"/>
    </xf>
    <xf numFmtId="0" fontId="71" fillId="8" borderId="13" xfId="0" applyFont="1" applyFill="1" applyBorder="1" applyAlignment="1">
      <alignment vertical="center" wrapText="1"/>
    </xf>
    <xf numFmtId="167" fontId="21" fillId="4" borderId="0" xfId="0" applyNumberFormat="1" applyFont="1" applyFill="1" applyAlignment="1">
      <alignment vertical="center"/>
    </xf>
    <xf numFmtId="49" fontId="21" fillId="4" borderId="8" xfId="0" applyNumberFormat="1" applyFont="1" applyFill="1" applyBorder="1" applyAlignment="1">
      <alignment vertical="center" wrapText="1"/>
    </xf>
    <xf numFmtId="3" fontId="21" fillId="4" borderId="8" xfId="0" applyNumberFormat="1" applyFont="1" applyFill="1" applyBorder="1" applyAlignment="1">
      <alignment horizontal="center" vertical="center" wrapText="1"/>
    </xf>
    <xf numFmtId="167" fontId="21" fillId="4" borderId="8" xfId="0" applyNumberFormat="1" applyFont="1" applyFill="1" applyBorder="1" applyAlignment="1">
      <alignment vertical="center"/>
    </xf>
    <xf numFmtId="0" fontId="21" fillId="0" borderId="8" xfId="0" applyFont="1" applyBorder="1" applyAlignment="1">
      <alignment horizontal="right" vertical="center"/>
    </xf>
    <xf numFmtId="0" fontId="71" fillId="0" borderId="8" xfId="0" applyFont="1" applyBorder="1" applyAlignment="1">
      <alignment horizontal="center" vertical="center"/>
    </xf>
    <xf numFmtId="3" fontId="71" fillId="0" borderId="8" xfId="0" applyNumberFormat="1" applyFont="1" applyBorder="1" applyAlignment="1">
      <alignment horizontal="center" vertical="center"/>
    </xf>
    <xf numFmtId="167" fontId="71" fillId="0" borderId="8" xfId="0" applyNumberFormat="1" applyFont="1" applyBorder="1" applyAlignment="1">
      <alignment horizontal="right" vertical="center"/>
    </xf>
    <xf numFmtId="0" fontId="81" fillId="0" borderId="19" xfId="0" applyFont="1" applyBorder="1" applyAlignment="1">
      <alignment vertical="center" wrapText="1"/>
    </xf>
    <xf numFmtId="167" fontId="7" fillId="0" borderId="0" xfId="0" applyNumberFormat="1" applyFont="1" applyAlignment="1">
      <alignment vertical="center"/>
    </xf>
    <xf numFmtId="0" fontId="7" fillId="0" borderId="0" xfId="0" applyFont="1" applyAlignment="1">
      <alignment vertical="center" wrapText="1"/>
    </xf>
    <xf numFmtId="3" fontId="7" fillId="0" borderId="0" xfId="0" applyNumberFormat="1" applyFont="1" applyAlignment="1">
      <alignment vertical="center" wrapText="1"/>
    </xf>
    <xf numFmtId="167" fontId="7" fillId="0" borderId="0" xfId="0" applyNumberFormat="1" applyFont="1" applyAlignment="1">
      <alignment vertical="center" wrapText="1"/>
    </xf>
    <xf numFmtId="0" fontId="7" fillId="0" borderId="0" xfId="0" applyFont="1" applyAlignment="1">
      <alignment horizontal="center" vertical="center" wrapText="1"/>
    </xf>
    <xf numFmtId="0" fontId="9" fillId="0" borderId="0" xfId="0" applyFont="1" applyAlignment="1">
      <alignment vertical="center"/>
    </xf>
    <xf numFmtId="177" fontId="9" fillId="0" borderId="0" xfId="0" applyNumberFormat="1" applyFont="1" applyAlignment="1">
      <alignment horizontal="center" vertical="center"/>
    </xf>
    <xf numFmtId="0" fontId="9" fillId="0" borderId="0" xfId="0" applyFont="1" applyAlignment="1">
      <alignment horizontal="center" vertical="center"/>
    </xf>
    <xf numFmtId="3" fontId="9" fillId="0" borderId="0" xfId="0" applyNumberFormat="1" applyFont="1" applyAlignment="1">
      <alignment vertical="center"/>
    </xf>
    <xf numFmtId="0" fontId="20" fillId="0" borderId="0" xfId="0" applyFont="1" applyAlignment="1">
      <alignment horizontal="center" vertical="center" wrapText="1"/>
    </xf>
    <xf numFmtId="0" fontId="20" fillId="0" borderId="0" xfId="0" applyFont="1" applyAlignment="1">
      <alignment vertical="center"/>
    </xf>
    <xf numFmtId="0" fontId="71" fillId="0" borderId="0" xfId="0" applyFont="1" applyAlignment="1">
      <alignment vertical="center"/>
    </xf>
    <xf numFmtId="0" fontId="78" fillId="0" borderId="0" xfId="0" applyFont="1" applyAlignment="1">
      <alignment vertical="center" wrapText="1"/>
    </xf>
    <xf numFmtId="3" fontId="78" fillId="0" borderId="0" xfId="0" applyNumberFormat="1" applyFont="1" applyAlignment="1">
      <alignment vertical="center"/>
    </xf>
    <xf numFmtId="3" fontId="31" fillId="0" borderId="0" xfId="0" applyNumberFormat="1" applyFont="1" applyAlignment="1">
      <alignment vertical="center"/>
    </xf>
    <xf numFmtId="0" fontId="9" fillId="0" borderId="0" xfId="0" applyFont="1" applyAlignment="1">
      <alignment vertical="center" wrapText="1"/>
    </xf>
    <xf numFmtId="3" fontId="79" fillId="0" borderId="0" xfId="0" applyNumberFormat="1" applyFont="1" applyAlignment="1">
      <alignment vertical="center"/>
    </xf>
    <xf numFmtId="0" fontId="7" fillId="0" borderId="0" xfId="0" applyFont="1" applyAlignment="1">
      <alignment horizontal="left" vertical="center"/>
    </xf>
    <xf numFmtId="0" fontId="21" fillId="0" borderId="0" xfId="0" applyFont="1" applyAlignment="1">
      <alignment horizontal="left" vertical="center"/>
    </xf>
    <xf numFmtId="0" fontId="71" fillId="0" borderId="0" xfId="0" applyFont="1" applyAlignment="1">
      <alignment horizontal="center" vertical="center"/>
    </xf>
    <xf numFmtId="0" fontId="78" fillId="0" borderId="0" xfId="0" applyFont="1" applyAlignment="1">
      <alignment vertical="center"/>
    </xf>
    <xf numFmtId="3" fontId="82" fillId="0" borderId="0" xfId="0" applyNumberFormat="1" applyFont="1" applyAlignment="1">
      <alignment vertical="center"/>
    </xf>
    <xf numFmtId="0" fontId="78" fillId="0" borderId="0" xfId="0" applyFont="1" applyAlignment="1">
      <alignment horizontal="center" vertical="center"/>
    </xf>
    <xf numFmtId="0" fontId="79" fillId="0" borderId="0" xfId="0" applyFont="1" applyAlignment="1">
      <alignment vertical="center"/>
    </xf>
    <xf numFmtId="0" fontId="83" fillId="0" borderId="0" xfId="0" applyFont="1" applyAlignment="1">
      <alignment vertical="center"/>
    </xf>
    <xf numFmtId="0" fontId="84" fillId="0" borderId="0" xfId="0" applyFont="1" applyAlignment="1">
      <alignment horizontal="center" vertical="center"/>
    </xf>
    <xf numFmtId="0" fontId="23" fillId="0" borderId="0" xfId="0" applyFont="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vertical="center" wrapText="1"/>
    </xf>
    <xf numFmtId="0" fontId="9" fillId="0" borderId="0" xfId="0" applyFont="1" applyAlignment="1">
      <alignment horizontal="left" vertical="center" wrapText="1"/>
    </xf>
    <xf numFmtId="0" fontId="21"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vertical="center"/>
    </xf>
    <xf numFmtId="0" fontId="80" fillId="0" borderId="0" xfId="0" applyFont="1" applyAlignment="1">
      <alignment vertical="center"/>
    </xf>
    <xf numFmtId="0" fontId="26" fillId="0" borderId="0" xfId="0" applyFont="1" applyAlignment="1">
      <alignment horizontal="center" vertical="center"/>
    </xf>
    <xf numFmtId="3" fontId="26" fillId="0" borderId="0" xfId="0" applyNumberFormat="1" applyFont="1" applyAlignment="1">
      <alignment vertical="center"/>
    </xf>
    <xf numFmtId="0" fontId="71" fillId="0" borderId="0" xfId="0" applyFont="1" applyAlignment="1">
      <alignment horizontal="center" vertical="center" wrapText="1"/>
    </xf>
    <xf numFmtId="0" fontId="21" fillId="0" borderId="0" xfId="0" applyFont="1" applyAlignment="1">
      <alignment horizontal="center" vertical="center"/>
    </xf>
    <xf numFmtId="0" fontId="85" fillId="0" borderId="0" xfId="0" applyFont="1"/>
    <xf numFmtId="3" fontId="9" fillId="0" borderId="0" xfId="0" applyNumberFormat="1" applyFont="1" applyAlignment="1">
      <alignment horizontal="center" vertical="center"/>
    </xf>
    <xf numFmtId="167" fontId="9" fillId="0" borderId="0" xfId="0" applyNumberFormat="1" applyFont="1" applyAlignment="1">
      <alignment horizontal="center" vertical="center"/>
    </xf>
    <xf numFmtId="167" fontId="78" fillId="0" borderId="0" xfId="0" applyNumberFormat="1" applyFont="1" applyAlignment="1">
      <alignment vertical="center" wrapText="1"/>
    </xf>
    <xf numFmtId="0" fontId="21" fillId="9" borderId="8" xfId="0" applyFont="1" applyFill="1" applyBorder="1" applyAlignment="1">
      <alignment horizontal="center" vertical="center"/>
    </xf>
    <xf numFmtId="0" fontId="21" fillId="2" borderId="8" xfId="0" applyFont="1" applyFill="1" applyBorder="1" applyAlignment="1">
      <alignment horizontal="center" vertical="center"/>
    </xf>
    <xf numFmtId="176" fontId="80" fillId="2" borderId="8" xfId="0" applyNumberFormat="1" applyFont="1" applyFill="1" applyBorder="1" applyAlignment="1">
      <alignment horizontal="right" vertical="center"/>
    </xf>
    <xf numFmtId="0" fontId="21" fillId="2" borderId="0" xfId="0" applyFont="1" applyFill="1" applyAlignment="1">
      <alignment vertical="center"/>
    </xf>
    <xf numFmtId="0" fontId="0" fillId="2" borderId="0" xfId="0" applyFill="1"/>
    <xf numFmtId="176" fontId="71" fillId="2" borderId="8" xfId="0" applyNumberFormat="1" applyFont="1" applyFill="1" applyBorder="1" applyAlignment="1">
      <alignment horizontal="right" vertical="center"/>
    </xf>
    <xf numFmtId="167" fontId="21" fillId="2" borderId="0" xfId="0" applyNumberFormat="1" applyFont="1" applyFill="1" applyAlignment="1">
      <alignment vertical="center"/>
    </xf>
    <xf numFmtId="0" fontId="71" fillId="10" borderId="8" xfId="0" applyFont="1" applyFill="1" applyBorder="1" applyAlignment="1">
      <alignment horizontal="center" vertical="center" wrapText="1"/>
    </xf>
    <xf numFmtId="0" fontId="71" fillId="10" borderId="8" xfId="0" applyFont="1" applyFill="1" applyBorder="1" applyAlignment="1">
      <alignment horizontal="left" vertical="center"/>
    </xf>
    <xf numFmtId="3" fontId="71" fillId="10" borderId="8" xfId="0" applyNumberFormat="1" applyFont="1" applyFill="1" applyBorder="1" applyAlignment="1">
      <alignment horizontal="center" vertical="center"/>
    </xf>
    <xf numFmtId="167" fontId="71" fillId="10" borderId="8" xfId="0" applyNumberFormat="1" applyFont="1" applyFill="1" applyBorder="1" applyAlignment="1">
      <alignment horizontal="right" vertical="center" wrapText="1"/>
    </xf>
    <xf numFmtId="49" fontId="21" fillId="2" borderId="8" xfId="0" applyNumberFormat="1" applyFont="1" applyFill="1" applyBorder="1" applyAlignment="1">
      <alignment vertical="center" wrapText="1"/>
    </xf>
    <xf numFmtId="3" fontId="21" fillId="2" borderId="8" xfId="0" applyNumberFormat="1" applyFont="1" applyFill="1" applyBorder="1" applyAlignment="1">
      <alignment horizontal="center" vertical="center" wrapText="1"/>
    </xf>
    <xf numFmtId="167" fontId="21" fillId="2" borderId="8" xfId="0" applyNumberFormat="1" applyFont="1" applyFill="1" applyBorder="1" applyAlignment="1">
      <alignment vertical="center"/>
    </xf>
    <xf numFmtId="0" fontId="21" fillId="2" borderId="8" xfId="0" applyFont="1" applyFill="1" applyBorder="1" applyAlignment="1">
      <alignment horizontal="right" vertical="center"/>
    </xf>
    <xf numFmtId="0" fontId="21" fillId="10" borderId="8" xfId="0" applyFont="1" applyFill="1" applyBorder="1" applyAlignment="1">
      <alignment horizontal="center" vertical="center" wrapText="1"/>
    </xf>
    <xf numFmtId="3" fontId="71" fillId="10" borderId="8" xfId="0" applyNumberFormat="1" applyFont="1" applyFill="1" applyBorder="1" applyAlignment="1">
      <alignment horizontal="right" vertical="center"/>
    </xf>
    <xf numFmtId="3" fontId="21" fillId="2" borderId="8" xfId="0" applyNumberFormat="1" applyFont="1" applyFill="1" applyBorder="1" applyAlignment="1">
      <alignment vertical="center"/>
    </xf>
    <xf numFmtId="176" fontId="21" fillId="2" borderId="8" xfId="0" applyNumberFormat="1" applyFont="1" applyFill="1" applyBorder="1" applyAlignment="1">
      <alignment horizontal="right" vertical="center"/>
    </xf>
    <xf numFmtId="0" fontId="7" fillId="2" borderId="0" xfId="0" applyFont="1" applyFill="1"/>
    <xf numFmtId="166" fontId="7" fillId="0" borderId="0" xfId="0" applyNumberFormat="1" applyFont="1" applyAlignment="1">
      <alignment vertical="center" wrapText="1"/>
    </xf>
    <xf numFmtId="166" fontId="7" fillId="0" borderId="0" xfId="0" applyNumberFormat="1" applyFont="1"/>
    <xf numFmtId="167" fontId="36" fillId="2" borderId="0" xfId="0" applyNumberFormat="1" applyFont="1" applyFill="1" applyAlignment="1">
      <alignment vertical="center"/>
    </xf>
    <xf numFmtId="3" fontId="0" fillId="0" borderId="0" xfId="0" applyNumberFormat="1"/>
    <xf numFmtId="3" fontId="27" fillId="0" borderId="0" xfId="20" applyNumberFormat="1" applyAlignment="1">
      <alignment vertical="center"/>
    </xf>
    <xf numFmtId="166" fontId="65" fillId="0" borderId="0" xfId="8" applyNumberFormat="1" applyFont="1" applyAlignment="1">
      <alignment vertical="center"/>
    </xf>
    <xf numFmtId="4" fontId="14" fillId="0" borderId="1" xfId="16" applyNumberFormat="1" applyFont="1" applyFill="1" applyBorder="1" applyAlignment="1">
      <alignment vertical="center"/>
    </xf>
    <xf numFmtId="0" fontId="11" fillId="0" borderId="1" xfId="0" applyFont="1" applyBorder="1" applyAlignment="1">
      <alignment horizontal="right" vertical="center" wrapText="1"/>
    </xf>
    <xf numFmtId="3" fontId="2" fillId="0" borderId="1" xfId="2" applyNumberFormat="1" applyFont="1" applyBorder="1" applyAlignment="1">
      <alignment horizontal="right" vertical="center" wrapText="1"/>
    </xf>
    <xf numFmtId="3" fontId="16" fillId="0" borderId="1" xfId="2" applyNumberFormat="1" applyFont="1" applyBorder="1" applyAlignment="1">
      <alignment horizontal="right" vertical="center" wrapText="1"/>
    </xf>
    <xf numFmtId="3" fontId="17" fillId="2" borderId="1" xfId="2" applyNumberFormat="1" applyFont="1" applyFill="1" applyBorder="1" applyAlignment="1">
      <alignment horizontal="right" vertical="center"/>
    </xf>
    <xf numFmtId="3" fontId="17" fillId="2" borderId="1" xfId="2" applyNumberFormat="1" applyFont="1" applyFill="1" applyBorder="1" applyAlignment="1">
      <alignment vertical="center"/>
    </xf>
    <xf numFmtId="3" fontId="1" fillId="0" borderId="1" xfId="2" applyNumberFormat="1" applyFont="1" applyBorder="1" applyAlignment="1">
      <alignment horizontal="right" vertical="center" wrapText="1"/>
    </xf>
    <xf numFmtId="3" fontId="20" fillId="4" borderId="8" xfId="0" applyNumberFormat="1" applyFont="1" applyFill="1" applyBorder="1" applyAlignment="1">
      <alignment horizontal="right" vertical="center" wrapText="1"/>
    </xf>
    <xf numFmtId="3" fontId="7" fillId="4" borderId="8" xfId="0" applyNumberFormat="1" applyFont="1" applyFill="1" applyBorder="1" applyAlignment="1">
      <alignment horizontal="right" vertical="center" wrapText="1"/>
    </xf>
    <xf numFmtId="3" fontId="17" fillId="4" borderId="8" xfId="0" applyNumberFormat="1" applyFont="1" applyFill="1" applyBorder="1" applyAlignment="1">
      <alignment horizontal="right" vertical="center" wrapText="1"/>
    </xf>
    <xf numFmtId="3" fontId="14" fillId="4" borderId="8" xfId="0" applyNumberFormat="1" applyFont="1" applyFill="1" applyBorder="1" applyAlignment="1">
      <alignment horizontal="right" vertical="center" wrapText="1"/>
    </xf>
    <xf numFmtId="166" fontId="16" fillId="0" borderId="1" xfId="2" applyNumberFormat="1" applyFont="1" applyBorder="1" applyAlignment="1">
      <alignment horizontal="right" vertical="center" wrapText="1"/>
    </xf>
    <xf numFmtId="0" fontId="17" fillId="2" borderId="11" xfId="0" applyFont="1" applyFill="1" applyBorder="1" applyAlignment="1">
      <alignment vertical="center" wrapText="1"/>
    </xf>
    <xf numFmtId="0" fontId="15" fillId="2" borderId="1" xfId="0" applyFont="1" applyFill="1" applyBorder="1" applyAlignment="1">
      <alignment vertical="center" wrapText="1"/>
    </xf>
    <xf numFmtId="0" fontId="86" fillId="0" borderId="0" xfId="0" applyFont="1" applyAlignment="1">
      <alignment horizontal="center" vertical="center"/>
    </xf>
    <xf numFmtId="178" fontId="86" fillId="0" borderId="0" xfId="0" applyNumberFormat="1" applyFont="1" applyAlignment="1">
      <alignment vertical="center"/>
    </xf>
    <xf numFmtId="0" fontId="86" fillId="0" borderId="0" xfId="0" applyFont="1" applyAlignment="1">
      <alignment vertical="center"/>
    </xf>
    <xf numFmtId="0" fontId="90" fillId="0" borderId="0" xfId="0" applyFont="1" applyAlignment="1">
      <alignment horizontal="center" vertical="center"/>
    </xf>
    <xf numFmtId="0" fontId="87" fillId="0" borderId="0" xfId="0" applyFont="1" applyAlignment="1">
      <alignment horizontal="center" vertical="center"/>
    </xf>
    <xf numFmtId="0" fontId="91" fillId="0" borderId="1" xfId="0" applyFont="1" applyBorder="1" applyAlignment="1">
      <alignment horizontal="center" vertical="center" wrapText="1"/>
    </xf>
    <xf numFmtId="0" fontId="87" fillId="0" borderId="0" xfId="0" applyFont="1" applyAlignment="1">
      <alignment horizontal="center" vertical="center" wrapText="1"/>
    </xf>
    <xf numFmtId="0" fontId="86" fillId="0" borderId="0" xfId="0" applyFont="1" applyAlignment="1">
      <alignment vertical="center" wrapText="1"/>
    </xf>
    <xf numFmtId="0" fontId="87" fillId="0" borderId="1" xfId="0" applyFont="1" applyBorder="1" applyAlignment="1">
      <alignment horizontal="center" vertical="center"/>
    </xf>
    <xf numFmtId="174" fontId="87" fillId="0" borderId="1" xfId="0" applyNumberFormat="1" applyFont="1" applyBorder="1" applyAlignment="1">
      <alignment horizontal="right" vertical="center"/>
    </xf>
    <xf numFmtId="174" fontId="42" fillId="0" borderId="1" xfId="0" applyNumberFormat="1" applyFont="1" applyBorder="1" applyAlignment="1">
      <alignment horizontal="right" vertical="center"/>
    </xf>
    <xf numFmtId="3" fontId="87" fillId="0" borderId="1" xfId="0" applyNumberFormat="1" applyFont="1" applyBorder="1" applyAlignment="1">
      <alignment horizontal="center" vertical="center"/>
    </xf>
    <xf numFmtId="178" fontId="87" fillId="0" borderId="0" xfId="0" applyNumberFormat="1" applyFont="1" applyAlignment="1">
      <alignment horizontal="center" vertical="center"/>
    </xf>
    <xf numFmtId="174" fontId="93" fillId="0" borderId="0" xfId="0" applyNumberFormat="1" applyFont="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left" vertical="center" wrapText="1"/>
    </xf>
    <xf numFmtId="174" fontId="87" fillId="0" borderId="0" xfId="0" applyNumberFormat="1" applyFont="1" applyAlignment="1">
      <alignment horizontal="center" vertical="center"/>
    </xf>
    <xf numFmtId="4" fontId="87" fillId="0" borderId="0" xfId="0" applyNumberFormat="1" applyFont="1" applyAlignment="1">
      <alignment vertical="center"/>
    </xf>
    <xf numFmtId="0" fontId="87" fillId="0" borderId="0" xfId="0" applyFont="1" applyAlignment="1">
      <alignment vertical="center"/>
    </xf>
    <xf numFmtId="174" fontId="87" fillId="0" borderId="0" xfId="0" applyNumberFormat="1" applyFont="1" applyAlignment="1">
      <alignment vertical="center"/>
    </xf>
    <xf numFmtId="0" fontId="51" fillId="0" borderId="1" xfId="0" applyFont="1" applyBorder="1" applyAlignment="1">
      <alignment horizontal="center" vertical="center" wrapText="1"/>
    </xf>
    <xf numFmtId="0" fontId="51" fillId="0" borderId="1" xfId="0" applyFont="1" applyBorder="1" applyAlignment="1">
      <alignment vertical="center" wrapText="1"/>
    </xf>
    <xf numFmtId="174" fontId="86" fillId="0" borderId="1" xfId="0" applyNumberFormat="1" applyFont="1" applyBorder="1" applyAlignment="1">
      <alignment horizontal="right" vertical="center"/>
    </xf>
    <xf numFmtId="3" fontId="86" fillId="0" borderId="0" xfId="0" applyNumberFormat="1" applyFont="1" applyAlignment="1">
      <alignment horizontal="center" vertical="center"/>
    </xf>
    <xf numFmtId="3" fontId="87" fillId="0" borderId="0" xfId="0" applyNumberFormat="1" applyFont="1" applyAlignment="1">
      <alignment vertical="center"/>
    </xf>
    <xf numFmtId="0" fontId="51" fillId="0" borderId="1" xfId="0" quotePrefix="1" applyFont="1" applyBorder="1" applyAlignment="1">
      <alignment horizontal="center" vertical="center" wrapText="1"/>
    </xf>
    <xf numFmtId="0" fontId="60" fillId="0" borderId="1" xfId="0" applyFont="1" applyBorder="1" applyAlignment="1">
      <alignment vertical="center" wrapText="1"/>
    </xf>
    <xf numFmtId="3" fontId="86" fillId="0" borderId="1" xfId="0" applyNumberFormat="1" applyFont="1" applyBorder="1" applyAlignment="1">
      <alignment horizontal="center" vertical="center"/>
    </xf>
    <xf numFmtId="0" fontId="60" fillId="0" borderId="1" xfId="0" quotePrefix="1" applyFont="1" applyBorder="1" applyAlignment="1">
      <alignment horizontal="center" vertical="center" wrapText="1"/>
    </xf>
    <xf numFmtId="0" fontId="86" fillId="0" borderId="1" xfId="0" quotePrefix="1" applyFont="1" applyBorder="1" applyAlignment="1">
      <alignment horizontal="center" vertical="center"/>
    </xf>
    <xf numFmtId="0" fontId="90" fillId="0" borderId="1" xfId="0" applyFont="1" applyBorder="1" applyAlignment="1">
      <alignment vertical="center" wrapText="1"/>
    </xf>
    <xf numFmtId="174" fontId="90" fillId="0" borderId="1" xfId="0" applyNumberFormat="1" applyFont="1" applyBorder="1" applyAlignment="1">
      <alignment horizontal="right" vertical="center"/>
    </xf>
    <xf numFmtId="0" fontId="90" fillId="0" borderId="1" xfId="0" quotePrefix="1" applyFont="1" applyBorder="1" applyAlignment="1">
      <alignment horizontal="center" vertical="center"/>
    </xf>
    <xf numFmtId="3" fontId="90" fillId="0" borderId="1" xfId="0" applyNumberFormat="1" applyFont="1" applyBorder="1" applyAlignment="1">
      <alignment horizontal="center" vertical="center"/>
    </xf>
    <xf numFmtId="3" fontId="90" fillId="0" borderId="0" xfId="0" applyNumberFormat="1" applyFont="1" applyAlignment="1">
      <alignment horizontal="center" vertical="center"/>
    </xf>
    <xf numFmtId="0" fontId="90" fillId="0" borderId="0" xfId="0" applyFont="1" applyAlignment="1">
      <alignment vertical="center"/>
    </xf>
    <xf numFmtId="0" fontId="86" fillId="0" borderId="1" xfId="0" applyFont="1" applyBorder="1" applyAlignment="1">
      <alignment horizontal="center" vertical="center"/>
    </xf>
    <xf numFmtId="0" fontId="51" fillId="0" borderId="1" xfId="0" applyFont="1" applyBorder="1" applyAlignment="1">
      <alignment horizontal="center" vertical="center"/>
    </xf>
    <xf numFmtId="0" fontId="86" fillId="0" borderId="1" xfId="0" applyFont="1" applyBorder="1" applyAlignment="1">
      <alignment horizontal="center" vertical="center" wrapText="1"/>
    </xf>
    <xf numFmtId="174" fontId="86" fillId="0" borderId="0" xfId="0" applyNumberFormat="1" applyFont="1" applyAlignment="1">
      <alignment vertical="center"/>
    </xf>
    <xf numFmtId="174" fontId="86" fillId="0" borderId="1" xfId="0" applyNumberFormat="1" applyFont="1" applyBorder="1" applyAlignment="1">
      <alignment vertical="center"/>
    </xf>
    <xf numFmtId="0" fontId="60" fillId="0" borderId="1" xfId="0" applyFont="1" applyBorder="1" applyAlignment="1">
      <alignment horizontal="center" vertical="center"/>
    </xf>
    <xf numFmtId="174" fontId="90" fillId="0" borderId="1" xfId="0" applyNumberFormat="1" applyFont="1" applyBorder="1" applyAlignment="1">
      <alignment vertical="center"/>
    </xf>
    <xf numFmtId="174" fontId="94" fillId="0" borderId="1" xfId="0" applyNumberFormat="1" applyFont="1" applyBorder="1" applyAlignment="1">
      <alignment vertical="center"/>
    </xf>
    <xf numFmtId="0" fontId="90" fillId="0" borderId="1" xfId="0" applyFont="1" applyBorder="1" applyAlignment="1">
      <alignment horizontal="center" vertical="center"/>
    </xf>
    <xf numFmtId="0" fontId="42" fillId="0" borderId="1" xfId="0" applyFont="1" applyBorder="1" applyAlignment="1">
      <alignment horizontal="justify" vertical="center" wrapText="1"/>
    </xf>
    <xf numFmtId="174" fontId="87" fillId="0" borderId="1" xfId="0" applyNumberFormat="1" applyFont="1" applyBorder="1" applyAlignment="1">
      <alignment vertical="center"/>
    </xf>
    <xf numFmtId="0" fontId="51" fillId="0" borderId="1" xfId="0" applyFont="1" applyBorder="1" applyAlignment="1">
      <alignment horizontal="justify" vertical="center" wrapText="1"/>
    </xf>
    <xf numFmtId="0" fontId="60" fillId="0" borderId="1" xfId="0" applyFont="1" applyBorder="1" applyAlignment="1">
      <alignment horizontal="justify" vertical="center" wrapText="1"/>
    </xf>
    <xf numFmtId="0" fontId="90" fillId="0" borderId="1" xfId="0" applyFont="1" applyBorder="1" applyAlignment="1">
      <alignment horizontal="justify" vertical="center" wrapText="1"/>
    </xf>
    <xf numFmtId="179" fontId="87" fillId="0" borderId="0" xfId="0" applyNumberFormat="1" applyFont="1" applyAlignment="1">
      <alignment vertical="center"/>
    </xf>
    <xf numFmtId="175" fontId="87" fillId="2" borderId="0" xfId="0" applyNumberFormat="1" applyFont="1" applyFill="1" applyAlignment="1">
      <alignment vertical="center"/>
    </xf>
    <xf numFmtId="179" fontId="86" fillId="0" borderId="0" xfId="0" applyNumberFormat="1" applyFont="1" applyAlignment="1">
      <alignment vertical="center"/>
    </xf>
    <xf numFmtId="175" fontId="86" fillId="2" borderId="0" xfId="0" applyNumberFormat="1" applyFont="1" applyFill="1" applyAlignment="1">
      <alignment vertical="center"/>
    </xf>
    <xf numFmtId="167" fontId="95" fillId="0" borderId="8" xfId="0" applyNumberFormat="1" applyFont="1" applyBorder="1" applyAlignment="1">
      <alignment vertical="center"/>
    </xf>
    <xf numFmtId="167" fontId="40" fillId="4" borderId="8" xfId="0" applyNumberFormat="1" applyFont="1" applyFill="1" applyBorder="1" applyAlignment="1">
      <alignment vertical="center"/>
    </xf>
    <xf numFmtId="0" fontId="14"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vertical="center"/>
    </xf>
    <xf numFmtId="0" fontId="24" fillId="0" borderId="5" xfId="0" applyFont="1" applyBorder="1" applyAlignment="1">
      <alignment vertical="center"/>
    </xf>
    <xf numFmtId="0" fontId="96" fillId="0" borderId="0" xfId="0" applyFont="1" applyAlignment="1">
      <alignment vertical="center"/>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174" fontId="22" fillId="0" borderId="1" xfId="2" applyNumberFormat="1" applyFont="1" applyFill="1" applyBorder="1" applyAlignment="1">
      <alignment horizontal="right" vertical="center"/>
    </xf>
    <xf numFmtId="174" fontId="98" fillId="0" borderId="1" xfId="2" applyNumberFormat="1" applyFont="1" applyFill="1" applyBorder="1" applyAlignment="1">
      <alignment horizontal="right" vertical="center"/>
    </xf>
    <xf numFmtId="174" fontId="4" fillId="0" borderId="1" xfId="2" applyNumberFormat="1" applyFont="1" applyFill="1" applyBorder="1" applyAlignment="1">
      <alignment horizontal="right" vertical="center"/>
    </xf>
    <xf numFmtId="0" fontId="14" fillId="0" borderId="1" xfId="0" applyFont="1" applyBorder="1" applyAlignment="1">
      <alignment vertical="center"/>
    </xf>
    <xf numFmtId="3" fontId="22" fillId="0" borderId="0" xfId="0" applyNumberFormat="1" applyFont="1" applyAlignment="1">
      <alignment horizontal="center" vertical="center"/>
    </xf>
    <xf numFmtId="0" fontId="14" fillId="0" borderId="0" xfId="0" applyFont="1" applyAlignment="1">
      <alignment vertical="center"/>
    </xf>
    <xf numFmtId="0" fontId="18" fillId="0" borderId="1" xfId="0" applyFont="1" applyBorder="1" applyAlignment="1">
      <alignment horizontal="left" vertical="center" wrapText="1"/>
    </xf>
    <xf numFmtId="174" fontId="18" fillId="0" borderId="1" xfId="2" applyNumberFormat="1" applyFont="1" applyFill="1" applyBorder="1" applyAlignment="1">
      <alignment horizontal="right" vertical="center"/>
    </xf>
    <xf numFmtId="4" fontId="18" fillId="0" borderId="1" xfId="2" applyNumberFormat="1" applyFont="1" applyFill="1" applyBorder="1" applyAlignment="1">
      <alignment horizontal="right" vertical="center"/>
    </xf>
    <xf numFmtId="180" fontId="18" fillId="0" borderId="1" xfId="2" applyNumberFormat="1" applyFont="1" applyFill="1" applyBorder="1" applyAlignment="1">
      <alignment horizontal="right" vertical="center"/>
    </xf>
    <xf numFmtId="174" fontId="5" fillId="0" borderId="1" xfId="2" applyNumberFormat="1" applyFont="1" applyFill="1" applyBorder="1" applyAlignment="1">
      <alignment horizontal="right" vertical="center"/>
    </xf>
    <xf numFmtId="0" fontId="99" fillId="0" borderId="1" xfId="0" applyFont="1" applyBorder="1" applyAlignment="1">
      <alignment horizontal="center" vertical="center" wrapText="1"/>
    </xf>
    <xf numFmtId="3" fontId="18" fillId="0" borderId="0" xfId="0" applyNumberFormat="1" applyFont="1" applyAlignment="1">
      <alignment vertical="center"/>
    </xf>
    <xf numFmtId="181" fontId="18" fillId="0" borderId="0" xfId="0" applyNumberFormat="1" applyFont="1" applyAlignment="1">
      <alignment vertical="center"/>
    </xf>
    <xf numFmtId="174" fontId="18" fillId="2" borderId="1" xfId="2" applyNumberFormat="1" applyFont="1" applyFill="1" applyBorder="1" applyAlignment="1">
      <alignment horizontal="right" vertical="center"/>
    </xf>
    <xf numFmtId="4" fontId="18" fillId="2" borderId="1" xfId="2" applyNumberFormat="1" applyFont="1" applyFill="1" applyBorder="1" applyAlignment="1">
      <alignment horizontal="right" vertical="center"/>
    </xf>
    <xf numFmtId="174" fontId="5" fillId="2" borderId="1" xfId="2"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178" fontId="18" fillId="0" borderId="0" xfId="0" applyNumberFormat="1" applyFont="1" applyAlignment="1">
      <alignment vertical="center"/>
    </xf>
    <xf numFmtId="166" fontId="17" fillId="0" borderId="0" xfId="0" applyNumberFormat="1" applyFont="1" applyAlignment="1">
      <alignment vertical="center"/>
    </xf>
    <xf numFmtId="174" fontId="17" fillId="0" borderId="0" xfId="0" applyNumberFormat="1" applyFont="1" applyAlignment="1">
      <alignment vertical="center"/>
    </xf>
    <xf numFmtId="175" fontId="17" fillId="0" borderId="0" xfId="0" applyNumberFormat="1" applyFont="1" applyAlignment="1">
      <alignment vertical="center"/>
    </xf>
    <xf numFmtId="4" fontId="17" fillId="0" borderId="0" xfId="0" applyNumberFormat="1" applyFont="1" applyAlignment="1">
      <alignment vertical="center"/>
    </xf>
    <xf numFmtId="174" fontId="17" fillId="2" borderId="0" xfId="0" applyNumberFormat="1" applyFont="1" applyFill="1" applyAlignment="1">
      <alignment vertical="center"/>
    </xf>
    <xf numFmtId="0" fontId="100" fillId="0" borderId="0" xfId="0" applyFont="1" applyAlignment="1">
      <alignment horizontal="center" vertical="center"/>
    </xf>
    <xf numFmtId="0" fontId="101" fillId="0" borderId="0" xfId="0" applyFont="1" applyAlignment="1">
      <alignment horizontal="center" vertical="center"/>
    </xf>
    <xf numFmtId="0" fontId="103" fillId="0" borderId="0" xfId="0" applyFont="1" applyAlignment="1">
      <alignment horizontal="right" vertical="center"/>
    </xf>
    <xf numFmtId="0" fontId="104" fillId="0" borderId="1" xfId="0" applyFont="1" applyBorder="1" applyAlignment="1">
      <alignment horizontal="center" vertical="center"/>
    </xf>
    <xf numFmtId="0" fontId="104" fillId="0" borderId="0" xfId="0" applyFont="1" applyAlignment="1">
      <alignment horizontal="center" vertical="center"/>
    </xf>
    <xf numFmtId="0" fontId="104" fillId="0" borderId="0" xfId="0" applyFont="1" applyAlignment="1">
      <alignment horizontal="center" vertical="center" wrapText="1"/>
    </xf>
    <xf numFmtId="0" fontId="104" fillId="0" borderId="1" xfId="0" applyFont="1" applyBorder="1" applyAlignment="1">
      <alignment horizontal="center" vertical="center" wrapText="1"/>
    </xf>
    <xf numFmtId="0" fontId="105" fillId="0" borderId="0" xfId="0" applyFont="1" applyAlignment="1">
      <alignment horizontal="center" vertical="center"/>
    </xf>
    <xf numFmtId="179" fontId="104" fillId="0" borderId="1" xfId="2" applyNumberFormat="1" applyFont="1" applyBorder="1" applyAlignment="1">
      <alignment horizontal="right" vertical="center"/>
    </xf>
    <xf numFmtId="0" fontId="77" fillId="0" borderId="0" xfId="0" applyFont="1" applyAlignment="1">
      <alignment horizontal="center" vertical="center"/>
    </xf>
    <xf numFmtId="0" fontId="77" fillId="0" borderId="25" xfId="0" applyFont="1" applyBorder="1" applyAlignment="1">
      <alignment horizontal="center" vertical="center" wrapText="1"/>
    </xf>
    <xf numFmtId="0" fontId="77" fillId="0" borderId="25" xfId="0" applyFont="1" applyBorder="1" applyAlignment="1">
      <alignment horizontal="left" vertical="center" wrapText="1"/>
    </xf>
    <xf numFmtId="179" fontId="77" fillId="0" borderId="1" xfId="2" applyNumberFormat="1" applyFont="1" applyBorder="1" applyAlignment="1">
      <alignment horizontal="right" vertical="center"/>
    </xf>
    <xf numFmtId="43" fontId="77" fillId="0" borderId="1" xfId="2" applyNumberFormat="1" applyFont="1" applyBorder="1" applyAlignment="1">
      <alignment horizontal="right" vertical="center"/>
    </xf>
    <xf numFmtId="43" fontId="77" fillId="0" borderId="1" xfId="2" applyNumberFormat="1" applyFont="1" applyBorder="1" applyAlignment="1">
      <alignment horizontal="right" vertical="center" wrapText="1"/>
    </xf>
    <xf numFmtId="179" fontId="77" fillId="2" borderId="25" xfId="2" applyNumberFormat="1" applyFont="1" applyFill="1" applyBorder="1" applyAlignment="1">
      <alignment horizontal="right" vertical="center" wrapText="1"/>
    </xf>
    <xf numFmtId="179" fontId="77" fillId="0" borderId="25" xfId="2" applyNumberFormat="1" applyFont="1" applyBorder="1" applyAlignment="1">
      <alignment horizontal="right" vertical="center"/>
    </xf>
    <xf numFmtId="179" fontId="77" fillId="0" borderId="25" xfId="2" applyNumberFormat="1" applyFont="1" applyBorder="1" applyAlignment="1">
      <alignment horizontal="right" vertical="center" wrapText="1"/>
    </xf>
    <xf numFmtId="43" fontId="77" fillId="0" borderId="25" xfId="2" applyNumberFormat="1" applyFont="1" applyBorder="1" applyAlignment="1">
      <alignment horizontal="right" vertical="center"/>
    </xf>
    <xf numFmtId="43" fontId="77" fillId="0" borderId="25" xfId="2" applyNumberFormat="1" applyFont="1" applyBorder="1" applyAlignment="1">
      <alignment horizontal="right" vertical="center" wrapText="1"/>
    </xf>
    <xf numFmtId="0" fontId="77" fillId="0" borderId="1" xfId="0" applyFont="1" applyBorder="1" applyAlignment="1">
      <alignment horizontal="center" vertical="center"/>
    </xf>
    <xf numFmtId="0" fontId="77" fillId="0" borderId="1" xfId="0" applyFont="1" applyBorder="1" applyAlignment="1">
      <alignment horizontal="left" vertical="center" wrapText="1"/>
    </xf>
    <xf numFmtId="167" fontId="77" fillId="0" borderId="1" xfId="2" applyNumberFormat="1" applyFont="1" applyBorder="1" applyAlignment="1">
      <alignment horizontal="right" vertical="center" wrapText="1"/>
    </xf>
    <xf numFmtId="167" fontId="77" fillId="0" borderId="1" xfId="2" applyNumberFormat="1" applyFont="1" applyBorder="1" applyAlignment="1">
      <alignment horizontal="right" vertical="center"/>
    </xf>
    <xf numFmtId="164" fontId="77" fillId="0" borderId="1" xfId="2" applyFont="1" applyBorder="1" applyAlignment="1">
      <alignment horizontal="right" vertical="center"/>
    </xf>
    <xf numFmtId="3" fontId="100" fillId="0" borderId="0" xfId="0" applyNumberFormat="1" applyFont="1" applyAlignment="1">
      <alignment horizontal="center" vertical="center"/>
    </xf>
    <xf numFmtId="182" fontId="100" fillId="0" borderId="0" xfId="0" applyNumberFormat="1" applyFont="1" applyAlignment="1">
      <alignment horizontal="center" vertical="center"/>
    </xf>
    <xf numFmtId="0" fontId="100" fillId="3" borderId="0" xfId="0" applyFont="1" applyFill="1" applyAlignment="1">
      <alignment horizontal="center" vertical="center"/>
    </xf>
    <xf numFmtId="0" fontId="110" fillId="0" borderId="0" xfId="0" applyFont="1" applyAlignment="1">
      <alignment horizontal="center" vertical="center"/>
    </xf>
    <xf numFmtId="182" fontId="110" fillId="0" borderId="0" xfId="0" applyNumberFormat="1" applyFont="1" applyAlignment="1">
      <alignment horizontal="center" vertical="center"/>
    </xf>
    <xf numFmtId="0" fontId="109" fillId="3" borderId="0" xfId="0" applyFont="1" applyFill="1" applyAlignment="1">
      <alignment horizontal="right" vertical="center"/>
    </xf>
    <xf numFmtId="0" fontId="109" fillId="3" borderId="5" xfId="0" applyFont="1" applyFill="1" applyBorder="1" applyAlignment="1">
      <alignment horizontal="right" vertical="center"/>
    </xf>
    <xf numFmtId="0" fontId="100" fillId="0" borderId="0" xfId="0" applyFont="1" applyAlignment="1">
      <alignment horizontal="right" vertical="center"/>
    </xf>
    <xf numFmtId="0" fontId="98" fillId="3" borderId="1" xfId="0" applyFont="1" applyFill="1" applyBorder="1" applyAlignment="1">
      <alignment horizontal="center" vertical="center" wrapText="1"/>
    </xf>
    <xf numFmtId="0" fontId="104" fillId="3" borderId="0" xfId="0" applyFont="1" applyFill="1" applyAlignment="1">
      <alignment horizontal="center" vertical="center" wrapText="1"/>
    </xf>
    <xf numFmtId="0" fontId="104" fillId="3" borderId="0" xfId="0" applyFont="1" applyFill="1" applyAlignment="1">
      <alignment horizontal="center" vertical="center"/>
    </xf>
    <xf numFmtId="0" fontId="115" fillId="3" borderId="1" xfId="0" applyFont="1" applyFill="1" applyBorder="1" applyAlignment="1">
      <alignment horizontal="center" vertical="center" wrapText="1"/>
    </xf>
    <xf numFmtId="0" fontId="115" fillId="0" borderId="1" xfId="0" applyFont="1" applyBorder="1" applyAlignment="1">
      <alignment horizontal="center" vertical="center" wrapText="1"/>
    </xf>
    <xf numFmtId="171" fontId="115" fillId="3" borderId="1" xfId="17" applyNumberFormat="1" applyFont="1" applyFill="1" applyBorder="1" applyAlignment="1">
      <alignment horizontal="center" vertical="center" wrapText="1"/>
    </xf>
    <xf numFmtId="168" fontId="104" fillId="3" borderId="0" xfId="0" applyNumberFormat="1" applyFont="1" applyFill="1" applyAlignment="1">
      <alignment horizontal="center" vertical="center"/>
    </xf>
    <xf numFmtId="0" fontId="112" fillId="3" borderId="1" xfId="0" applyFont="1" applyFill="1" applyBorder="1" applyAlignment="1">
      <alignment horizontal="center" vertical="center" wrapText="1"/>
    </xf>
    <xf numFmtId="0" fontId="112" fillId="3" borderId="1" xfId="0" applyFont="1" applyFill="1" applyBorder="1" applyAlignment="1">
      <alignment horizontal="justify" vertical="center" wrapText="1"/>
    </xf>
    <xf numFmtId="171" fontId="112" fillId="3" borderId="1" xfId="17" applyNumberFormat="1" applyFont="1" applyFill="1" applyBorder="1" applyAlignment="1">
      <alignment horizontal="center" vertical="center"/>
    </xf>
    <xf numFmtId="164" fontId="112" fillId="3" borderId="1" xfId="17" applyFont="1" applyFill="1" applyBorder="1" applyAlignment="1">
      <alignment horizontal="center" vertical="center"/>
    </xf>
    <xf numFmtId="43" fontId="112" fillId="3" borderId="1" xfId="0" applyNumberFormat="1" applyFont="1" applyFill="1" applyBorder="1" applyAlignment="1">
      <alignment horizontal="right" vertical="center"/>
    </xf>
    <xf numFmtId="164" fontId="112" fillId="3" borderId="1" xfId="17" applyFont="1" applyFill="1" applyBorder="1" applyAlignment="1">
      <alignment horizontal="right" vertical="center"/>
    </xf>
    <xf numFmtId="43" fontId="98" fillId="3" borderId="1" xfId="0" applyNumberFormat="1" applyFont="1" applyFill="1" applyBorder="1" applyAlignment="1">
      <alignment horizontal="center" vertical="center"/>
    </xf>
    <xf numFmtId="43" fontId="112" fillId="0" borderId="1" xfId="0" applyNumberFormat="1" applyFont="1" applyBorder="1" applyAlignment="1">
      <alignment horizontal="center" vertical="center"/>
    </xf>
    <xf numFmtId="43" fontId="112" fillId="3" borderId="1" xfId="0" applyNumberFormat="1" applyFont="1" applyFill="1" applyBorder="1" applyAlignment="1">
      <alignment horizontal="center" vertical="center"/>
    </xf>
    <xf numFmtId="43" fontId="100" fillId="3" borderId="0" xfId="0" applyNumberFormat="1" applyFont="1" applyFill="1" applyAlignment="1">
      <alignment horizontal="center" vertical="center"/>
    </xf>
    <xf numFmtId="171" fontId="77" fillId="0" borderId="1" xfId="2" applyNumberFormat="1" applyFont="1" applyBorder="1" applyAlignment="1">
      <alignment horizontal="right" vertical="center"/>
    </xf>
    <xf numFmtId="4" fontId="5" fillId="0" borderId="0" xfId="0" applyNumberFormat="1" applyFont="1" applyAlignment="1">
      <alignment vertical="center"/>
    </xf>
    <xf numFmtId="180" fontId="5" fillId="0" borderId="1" xfId="2" applyNumberFormat="1" applyFont="1" applyFill="1" applyBorder="1" applyAlignment="1">
      <alignment horizontal="right" vertical="center"/>
    </xf>
    <xf numFmtId="167" fontId="7" fillId="0" borderId="0" xfId="0" applyNumberFormat="1" applyFont="1"/>
    <xf numFmtId="3" fontId="7" fillId="2" borderId="1" xfId="0" applyNumberFormat="1" applyFont="1" applyFill="1" applyBorder="1" applyAlignment="1">
      <alignment horizontal="center" vertical="center"/>
    </xf>
    <xf numFmtId="169" fontId="35" fillId="2" borderId="0" xfId="8" applyNumberFormat="1" applyFont="1" applyFill="1" applyAlignment="1">
      <alignment horizontal="center" vertical="center"/>
    </xf>
    <xf numFmtId="169" fontId="15" fillId="2" borderId="0" xfId="8" applyNumberFormat="1" applyFont="1" applyFill="1" applyAlignment="1">
      <alignment horizontal="center" vertical="center" wrapText="1"/>
    </xf>
    <xf numFmtId="169" fontId="15" fillId="2" borderId="5" xfId="8" applyNumberFormat="1" applyFont="1" applyFill="1" applyBorder="1" applyAlignment="1">
      <alignment horizontal="right" vertical="center"/>
    </xf>
    <xf numFmtId="170" fontId="14" fillId="2" borderId="3" xfId="15" applyNumberFormat="1" applyFont="1" applyFill="1" applyBorder="1" applyAlignment="1">
      <alignment horizontal="center" vertical="center" wrapText="1"/>
    </xf>
    <xf numFmtId="170" fontId="14" fillId="2" borderId="4" xfId="15" applyNumberFormat="1" applyFont="1" applyFill="1" applyBorder="1" applyAlignment="1">
      <alignment horizontal="center" vertical="center" wrapText="1"/>
    </xf>
    <xf numFmtId="0" fontId="14"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3"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3" fillId="5" borderId="0" xfId="0" applyFont="1" applyFill="1" applyAlignment="1">
      <alignment horizontal="center" vertical="center" wrapText="1"/>
    </xf>
    <xf numFmtId="0" fontId="6" fillId="0" borderId="0" xfId="8" applyFont="1" applyAlignment="1">
      <alignment horizontal="center" vertical="center" wrapText="1"/>
    </xf>
    <xf numFmtId="0" fontId="3" fillId="0" borderId="0" xfId="8" applyFont="1" applyAlignment="1">
      <alignment horizontal="center" vertical="center"/>
    </xf>
    <xf numFmtId="0" fontId="1" fillId="0" borderId="1" xfId="8" applyFont="1" applyBorder="1" applyAlignment="1">
      <alignment horizontal="center" vertical="center" wrapText="1"/>
    </xf>
    <xf numFmtId="0" fontId="42" fillId="2" borderId="1" xfId="8" applyFont="1" applyFill="1" applyBorder="1" applyAlignment="1">
      <alignment horizontal="center" vertical="center" wrapText="1"/>
    </xf>
    <xf numFmtId="0" fontId="56" fillId="0" borderId="0" xfId="8" applyFont="1" applyAlignment="1">
      <alignment horizontal="center" vertical="center"/>
    </xf>
    <xf numFmtId="0" fontId="60" fillId="0" borderId="0" xfId="8" applyFont="1" applyAlignment="1">
      <alignment horizontal="center" vertical="center"/>
    </xf>
    <xf numFmtId="0" fontId="42" fillId="0" borderId="1" xfId="8" applyFont="1" applyBorder="1" applyAlignment="1">
      <alignment horizontal="center" vertical="center" wrapText="1"/>
    </xf>
    <xf numFmtId="0" fontId="60" fillId="2" borderId="5" xfId="8"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8" fillId="0" borderId="0" xfId="0" applyFont="1" applyAlignment="1">
      <alignment horizontal="center"/>
    </xf>
    <xf numFmtId="0" fontId="23" fillId="0" borderId="0" xfId="0" applyFont="1" applyAlignment="1">
      <alignment horizontal="center" wrapText="1"/>
    </xf>
    <xf numFmtId="0" fontId="6" fillId="0" borderId="0" xfId="0" applyFont="1" applyAlignment="1">
      <alignment horizontal="center" vertical="center"/>
    </xf>
    <xf numFmtId="0" fontId="3" fillId="0" borderId="0" xfId="0" applyFont="1" applyAlignment="1">
      <alignment horizontal="center" vertical="center"/>
    </xf>
    <xf numFmtId="0" fontId="10" fillId="0" borderId="5" xfId="0" applyFont="1" applyBorder="1" applyAlignment="1">
      <alignment horizontal="right"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0" xfId="0" applyFont="1" applyFill="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1" xfId="20" applyFont="1" applyBorder="1" applyAlignment="1">
      <alignment horizontal="center" vertical="center" wrapText="1"/>
    </xf>
    <xf numFmtId="0" fontId="20" fillId="0" borderId="0" xfId="20" applyFont="1" applyAlignment="1">
      <alignment horizontal="left" vertical="center"/>
    </xf>
    <xf numFmtId="0" fontId="0" fillId="0" borderId="0" xfId="20" applyFont="1" applyAlignment="1">
      <alignment horizontal="right" vertical="center"/>
    </xf>
    <xf numFmtId="0" fontId="27" fillId="0" borderId="0" xfId="20" applyAlignment="1">
      <alignment horizontal="right" vertical="center"/>
    </xf>
    <xf numFmtId="0" fontId="6" fillId="0" borderId="0" xfId="20" applyFont="1" applyAlignment="1">
      <alignment horizontal="center" vertical="center" wrapText="1"/>
    </xf>
    <xf numFmtId="0" fontId="3" fillId="0" borderId="0" xfId="20" applyFont="1" applyAlignment="1">
      <alignment horizontal="center" vertical="center"/>
    </xf>
    <xf numFmtId="0" fontId="76" fillId="0" borderId="5" xfId="20" applyFont="1" applyBorder="1" applyAlignment="1">
      <alignment horizontal="right" vertical="center"/>
    </xf>
    <xf numFmtId="0" fontId="9" fillId="0" borderId="0" xfId="0" applyFont="1" applyAlignment="1">
      <alignment horizontal="center" vertical="center" wrapText="1"/>
    </xf>
    <xf numFmtId="0" fontId="0" fillId="0" borderId="0" xfId="0"/>
    <xf numFmtId="0" fontId="31" fillId="0" borderId="0" xfId="0" applyFont="1" applyAlignment="1">
      <alignment horizontal="center" vertical="center" wrapText="1"/>
    </xf>
    <xf numFmtId="0" fontId="23" fillId="0" borderId="0" xfId="0" applyFont="1" applyAlignment="1">
      <alignment horizontal="center" vertical="center"/>
    </xf>
    <xf numFmtId="0" fontId="78" fillId="0" borderId="13" xfId="0" applyFont="1" applyBorder="1" applyAlignment="1">
      <alignment horizontal="center" vertical="center" wrapText="1"/>
    </xf>
    <xf numFmtId="0" fontId="17" fillId="0" borderId="17" xfId="0" applyFont="1" applyBorder="1"/>
    <xf numFmtId="0" fontId="17" fillId="0" borderId="18" xfId="0" applyFont="1" applyBorder="1"/>
    <xf numFmtId="0" fontId="7" fillId="0" borderId="18" xfId="0" applyFont="1" applyBorder="1"/>
    <xf numFmtId="0" fontId="79"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84" fillId="0" borderId="0" xfId="0" applyFont="1" applyAlignment="1">
      <alignment horizontal="center" vertical="center"/>
    </xf>
    <xf numFmtId="0" fontId="7" fillId="0" borderId="0" xfId="0" applyFont="1" applyAlignment="1">
      <alignment horizontal="center" vertical="center"/>
    </xf>
    <xf numFmtId="0" fontId="20" fillId="0" borderId="0" xfId="0" applyFont="1" applyAlignment="1">
      <alignment horizontal="center" vertical="center"/>
    </xf>
    <xf numFmtId="0" fontId="13" fillId="0" borderId="0" xfId="0" applyFont="1" applyAlignment="1">
      <alignment horizontal="center" vertical="center"/>
    </xf>
    <xf numFmtId="0" fontId="31" fillId="0" borderId="12" xfId="0" applyFont="1" applyBorder="1" applyAlignment="1">
      <alignment horizontal="center" vertical="center"/>
    </xf>
    <xf numFmtId="3" fontId="78" fillId="0" borderId="14" xfId="0" applyNumberFormat="1" applyFont="1" applyBorder="1" applyAlignment="1">
      <alignment horizontal="center" vertical="center"/>
    </xf>
    <xf numFmtId="0" fontId="17" fillId="0" borderId="15" xfId="0" applyFont="1" applyBorder="1"/>
    <xf numFmtId="0" fontId="17" fillId="0" borderId="16" xfId="0" applyFont="1" applyBorder="1"/>
    <xf numFmtId="3" fontId="86" fillId="0" borderId="3" xfId="0" applyNumberFormat="1" applyFont="1" applyBorder="1" applyAlignment="1">
      <alignment horizontal="center" vertical="center"/>
    </xf>
    <xf numFmtId="3" fontId="86" fillId="0" borderId="4" xfId="0" applyNumberFormat="1" applyFont="1" applyBorder="1" applyAlignment="1">
      <alignment horizontal="center" vertical="center"/>
    </xf>
    <xf numFmtId="0" fontId="92" fillId="0" borderId="1" xfId="0" applyFont="1" applyBorder="1" applyAlignment="1">
      <alignment horizontal="center" vertical="center" wrapText="1"/>
    </xf>
    <xf numFmtId="0" fontId="91" fillId="0" borderId="1" xfId="0" applyFont="1" applyBorder="1" applyAlignment="1">
      <alignment horizontal="center" vertical="center" wrapText="1"/>
    </xf>
    <xf numFmtId="0" fontId="91" fillId="0" borderId="1" xfId="0" applyFont="1" applyBorder="1" applyAlignment="1">
      <alignment horizontal="center" vertical="center"/>
    </xf>
    <xf numFmtId="0" fontId="92" fillId="0" borderId="1" xfId="0" applyFont="1" applyBorder="1" applyAlignment="1">
      <alignment horizontal="center" vertical="center"/>
    </xf>
    <xf numFmtId="0" fontId="87" fillId="0" borderId="0" xfId="0" applyFont="1" applyAlignment="1">
      <alignment horizontal="right" vertical="center"/>
    </xf>
    <xf numFmtId="0" fontId="88" fillId="0" borderId="0" xfId="0" applyFont="1" applyAlignment="1">
      <alignment horizontal="center" vertical="center"/>
    </xf>
    <xf numFmtId="0" fontId="89" fillId="0" borderId="0" xfId="0" applyFont="1" applyAlignment="1">
      <alignment horizontal="center" vertical="center"/>
    </xf>
    <xf numFmtId="0" fontId="89" fillId="0" borderId="5"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60" fillId="0" borderId="0" xfId="0" applyFont="1" applyAlignment="1">
      <alignment horizontal="center" vertical="center" wrapText="1"/>
    </xf>
    <xf numFmtId="3" fontId="18" fillId="0" borderId="5" xfId="0" applyNumberFormat="1" applyFont="1" applyBorder="1" applyAlignment="1">
      <alignment horizontal="center" vertical="center"/>
    </xf>
    <xf numFmtId="0" fontId="96" fillId="0" borderId="5" xfId="0" applyFont="1" applyBorder="1" applyAlignment="1">
      <alignment horizontal="right"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7" fillId="0" borderId="1" xfId="0" applyFont="1" applyBorder="1" applyAlignment="1">
      <alignment horizontal="center" vertical="center" wrapText="1"/>
    </xf>
    <xf numFmtId="0" fontId="97" fillId="0" borderId="9" xfId="0" applyFont="1" applyBorder="1" applyAlignment="1">
      <alignment horizontal="center" vertical="center" wrapText="1"/>
    </xf>
    <xf numFmtId="0" fontId="97" fillId="0" borderId="10" xfId="0" applyFont="1" applyBorder="1" applyAlignment="1">
      <alignment horizontal="center" vertical="center" wrapText="1"/>
    </xf>
    <xf numFmtId="0" fontId="104" fillId="0" borderId="1" xfId="0" applyFont="1" applyBorder="1" applyAlignment="1">
      <alignment horizontal="center" vertical="center"/>
    </xf>
    <xf numFmtId="0" fontId="104" fillId="0" borderId="6" xfId="0" applyFont="1" applyBorder="1" applyAlignment="1">
      <alignment horizontal="center" vertical="center" wrapText="1"/>
    </xf>
    <xf numFmtId="0" fontId="104" fillId="0" borderId="2" xfId="0" applyFont="1" applyBorder="1" applyAlignment="1">
      <alignment horizontal="center" vertical="center" wrapText="1"/>
    </xf>
    <xf numFmtId="0" fontId="104" fillId="0" borderId="20" xfId="0" applyFont="1" applyBorder="1" applyAlignment="1">
      <alignment horizontal="center" vertical="center" wrapText="1"/>
    </xf>
    <xf numFmtId="0" fontId="104" fillId="0" borderId="22" xfId="0" applyFont="1" applyBorder="1" applyAlignment="1">
      <alignment horizontal="center" vertical="center" wrapText="1"/>
    </xf>
    <xf numFmtId="0" fontId="104" fillId="0" borderId="0" xfId="0" applyFont="1" applyAlignment="1">
      <alignment horizontal="center" vertical="center" wrapText="1"/>
    </xf>
    <xf numFmtId="0" fontId="104" fillId="0" borderId="23" xfId="0" applyFont="1" applyBorder="1" applyAlignment="1">
      <alignment horizontal="center" vertical="center" wrapText="1"/>
    </xf>
    <xf numFmtId="0" fontId="104" fillId="0" borderId="9" xfId="0" applyFont="1" applyBorder="1" applyAlignment="1">
      <alignment horizontal="center" vertical="center"/>
    </xf>
    <xf numFmtId="0" fontId="104" fillId="0" borderId="11" xfId="0" applyFont="1" applyBorder="1" applyAlignment="1">
      <alignment horizontal="center" vertical="center"/>
    </xf>
    <xf numFmtId="0" fontId="104" fillId="0" borderId="10" xfId="0" applyFont="1" applyBorder="1" applyAlignment="1">
      <alignment horizontal="center" vertical="center"/>
    </xf>
    <xf numFmtId="0" fontId="104" fillId="0" borderId="7" xfId="0" applyFont="1" applyBorder="1" applyAlignment="1">
      <alignment horizontal="center" vertical="center" wrapText="1"/>
    </xf>
    <xf numFmtId="0" fontId="104" fillId="0" borderId="5" xfId="0" applyFont="1" applyBorder="1" applyAlignment="1">
      <alignment horizontal="center" vertical="center" wrapText="1"/>
    </xf>
    <xf numFmtId="0" fontId="104" fillId="0" borderId="24" xfId="0" applyFont="1" applyBorder="1" applyAlignment="1">
      <alignment horizontal="center" vertical="center" wrapText="1"/>
    </xf>
    <xf numFmtId="0" fontId="104" fillId="0" borderId="1" xfId="0" applyFont="1" applyBorder="1" applyAlignment="1">
      <alignment horizontal="center" vertical="center" wrapText="1"/>
    </xf>
    <xf numFmtId="0" fontId="105" fillId="0" borderId="6" xfId="0" applyFont="1" applyBorder="1" applyAlignment="1">
      <alignment horizontal="center" vertical="center" wrapText="1"/>
    </xf>
    <xf numFmtId="0" fontId="105" fillId="0" borderId="2"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7" xfId="0" applyFont="1" applyBorder="1" applyAlignment="1">
      <alignment horizontal="center" vertical="center" wrapText="1"/>
    </xf>
    <xf numFmtId="0" fontId="105" fillId="0" borderId="5" xfId="0" applyFont="1" applyBorder="1" applyAlignment="1">
      <alignment horizontal="center" vertical="center" wrapText="1"/>
    </xf>
    <xf numFmtId="0" fontId="105" fillId="0" borderId="24" xfId="0" applyFont="1" applyBorder="1" applyAlignment="1">
      <alignment horizontal="center" vertical="center" wrapText="1"/>
    </xf>
    <xf numFmtId="0" fontId="105" fillId="0" borderId="1" xfId="0" applyFont="1" applyBorder="1" applyAlignment="1">
      <alignment horizontal="center" vertical="center"/>
    </xf>
    <xf numFmtId="0" fontId="104" fillId="0" borderId="3" xfId="0" applyFont="1" applyBorder="1" applyAlignment="1">
      <alignment horizontal="center" vertical="center" wrapText="1"/>
    </xf>
    <xf numFmtId="0" fontId="104" fillId="0" borderId="4" xfId="0" applyFont="1" applyBorder="1" applyAlignment="1">
      <alignment horizontal="center" vertical="center" wrapText="1"/>
    </xf>
    <xf numFmtId="0" fontId="91" fillId="0" borderId="0" xfId="0" applyFont="1" applyAlignment="1">
      <alignment horizontal="center" vertical="center"/>
    </xf>
    <xf numFmtId="0" fontId="88" fillId="0" borderId="0" xfId="0" applyFont="1" applyAlignment="1">
      <alignment horizontal="center" vertical="center" wrapText="1"/>
    </xf>
    <xf numFmtId="0" fontId="102" fillId="0" borderId="0" xfId="0" applyFont="1" applyAlignment="1">
      <alignment horizontal="center" vertical="center"/>
    </xf>
    <xf numFmtId="0" fontId="102" fillId="0" borderId="5" xfId="0" applyFont="1" applyBorder="1" applyAlignment="1">
      <alignment horizontal="center" vertical="center"/>
    </xf>
    <xf numFmtId="0" fontId="102" fillId="0" borderId="5" xfId="0" applyFont="1" applyBorder="1" applyAlignment="1">
      <alignment horizontal="right" vertical="center"/>
    </xf>
    <xf numFmtId="0" fontId="104" fillId="0" borderId="9" xfId="0" applyFont="1" applyBorder="1" applyAlignment="1">
      <alignment horizontal="center" vertical="center" wrapText="1"/>
    </xf>
    <xf numFmtId="0" fontId="104" fillId="0" borderId="11" xfId="0" applyFont="1" applyBorder="1" applyAlignment="1">
      <alignment horizontal="center" vertical="center" wrapText="1"/>
    </xf>
    <xf numFmtId="0" fontId="104" fillId="0" borderId="10" xfId="0" applyFont="1" applyBorder="1" applyAlignment="1">
      <alignment horizontal="center" vertical="center" wrapText="1"/>
    </xf>
    <xf numFmtId="0" fontId="106" fillId="0" borderId="9" xfId="0" applyFont="1" applyBorder="1" applyAlignment="1">
      <alignment horizontal="center" vertical="center" wrapText="1"/>
    </xf>
    <xf numFmtId="0" fontId="106" fillId="0" borderId="10" xfId="0" applyFont="1" applyBorder="1" applyAlignment="1">
      <alignment horizontal="center" vertical="center" wrapText="1"/>
    </xf>
    <xf numFmtId="0" fontId="105" fillId="0" borderId="3" xfId="0" applyFont="1" applyBorder="1" applyAlignment="1">
      <alignment horizontal="center" vertical="center"/>
    </xf>
    <xf numFmtId="0" fontId="105" fillId="0" borderId="21" xfId="0" applyFont="1" applyBorder="1" applyAlignment="1">
      <alignment horizontal="center" vertical="center"/>
    </xf>
    <xf numFmtId="0" fontId="105" fillId="0" borderId="4" xfId="0" applyFont="1" applyBorder="1" applyAlignment="1">
      <alignment horizontal="center" vertical="center"/>
    </xf>
    <xf numFmtId="0" fontId="105" fillId="0" borderId="9" xfId="0" applyFont="1" applyBorder="1" applyAlignment="1">
      <alignment horizontal="center" vertical="center" wrapText="1"/>
    </xf>
    <xf numFmtId="0" fontId="105" fillId="0" borderId="11" xfId="0" applyFont="1" applyBorder="1" applyAlignment="1">
      <alignment horizontal="center" vertical="center" wrapText="1"/>
    </xf>
    <xf numFmtId="0" fontId="105" fillId="0" borderId="10" xfId="0" applyFont="1" applyBorder="1" applyAlignment="1">
      <alignment horizontal="center" vertical="center" wrapText="1"/>
    </xf>
    <xf numFmtId="0" fontId="104" fillId="0" borderId="21" xfId="0" applyFont="1" applyBorder="1" applyAlignment="1">
      <alignment horizontal="center" vertical="center" wrapText="1"/>
    </xf>
    <xf numFmtId="0" fontId="98" fillId="0" borderId="6" xfId="0" applyFont="1" applyBorder="1" applyAlignment="1">
      <alignment horizontal="center" vertical="center" wrapText="1"/>
    </xf>
    <xf numFmtId="0" fontId="98" fillId="0" borderId="2" xfId="0" applyFont="1" applyBorder="1" applyAlignment="1">
      <alignment horizontal="center" vertical="center" wrapText="1"/>
    </xf>
    <xf numFmtId="0" fontId="98" fillId="0" borderId="20" xfId="0" applyFont="1" applyBorder="1" applyAlignment="1">
      <alignment horizontal="center" vertical="center" wrapText="1"/>
    </xf>
    <xf numFmtId="0" fontId="98" fillId="0" borderId="22" xfId="0" applyFont="1" applyBorder="1" applyAlignment="1">
      <alignment horizontal="center" vertical="center" wrapText="1"/>
    </xf>
    <xf numFmtId="0" fontId="98" fillId="0" borderId="0" xfId="0" applyFont="1" applyAlignment="1">
      <alignment horizontal="center" vertical="center" wrapText="1"/>
    </xf>
    <xf numFmtId="0" fontId="98" fillId="0" borderId="23" xfId="0" applyFont="1" applyBorder="1" applyAlignment="1">
      <alignment horizontal="center" vertical="center" wrapText="1"/>
    </xf>
    <xf numFmtId="0" fontId="98" fillId="0" borderId="7" xfId="0" applyFont="1" applyBorder="1" applyAlignment="1">
      <alignment horizontal="center" vertical="center" wrapText="1"/>
    </xf>
    <xf numFmtId="0" fontId="98" fillId="0" borderId="5" xfId="0" applyFont="1" applyBorder="1" applyAlignment="1">
      <alignment horizontal="center" vertical="center" wrapText="1"/>
    </xf>
    <xf numFmtId="0" fontId="98" fillId="0" borderId="24" xfId="0" applyFont="1" applyBorder="1" applyAlignment="1">
      <alignment horizontal="center" vertical="center" wrapText="1"/>
    </xf>
    <xf numFmtId="0" fontId="98" fillId="3" borderId="9" xfId="0" applyFont="1" applyFill="1" applyBorder="1" applyAlignment="1">
      <alignment horizontal="center" vertical="center" wrapText="1"/>
    </xf>
    <xf numFmtId="0" fontId="98" fillId="3" borderId="11" xfId="0" applyFont="1" applyFill="1" applyBorder="1" applyAlignment="1">
      <alignment horizontal="center" vertical="center" wrapText="1"/>
    </xf>
    <xf numFmtId="0" fontId="98" fillId="3" borderId="10" xfId="0" applyFont="1" applyFill="1" applyBorder="1" applyAlignment="1">
      <alignment horizontal="center" vertical="center" wrapText="1"/>
    </xf>
    <xf numFmtId="0" fontId="98" fillId="3" borderId="1" xfId="0" applyFont="1" applyFill="1" applyBorder="1" applyAlignment="1">
      <alignment horizontal="center" vertical="center" wrapText="1"/>
    </xf>
    <xf numFmtId="0" fontId="98" fillId="3" borderId="3" xfId="0" applyFont="1" applyFill="1" applyBorder="1" applyAlignment="1">
      <alignment horizontal="center" vertical="center" wrapText="1"/>
    </xf>
    <xf numFmtId="0" fontId="98" fillId="3" borderId="21" xfId="0" applyFont="1" applyFill="1" applyBorder="1" applyAlignment="1">
      <alignment horizontal="center" vertical="center" wrapText="1"/>
    </xf>
    <xf numFmtId="0" fontId="98" fillId="3" borderId="4" xfId="0" applyFont="1" applyFill="1" applyBorder="1" applyAlignment="1">
      <alignment horizontal="center" vertical="center" wrapText="1"/>
    </xf>
    <xf numFmtId="0" fontId="111" fillId="3" borderId="9" xfId="0" applyFont="1" applyFill="1" applyBorder="1" applyAlignment="1">
      <alignment horizontal="center" vertical="center" wrapText="1"/>
    </xf>
    <xf numFmtId="0" fontId="111" fillId="3" borderId="10" xfId="0" applyFont="1" applyFill="1" applyBorder="1" applyAlignment="1">
      <alignment horizontal="center" vertical="center" wrapText="1"/>
    </xf>
    <xf numFmtId="0" fontId="112" fillId="3" borderId="9" xfId="0" applyFont="1" applyFill="1" applyBorder="1" applyAlignment="1">
      <alignment horizontal="center" vertical="center" wrapText="1"/>
    </xf>
    <xf numFmtId="0" fontId="112" fillId="3" borderId="11" xfId="0" applyFont="1" applyFill="1" applyBorder="1" applyAlignment="1">
      <alignment horizontal="center" vertical="center" wrapText="1"/>
    </xf>
    <xf numFmtId="0" fontId="112" fillId="3" borderId="10" xfId="0" applyFont="1" applyFill="1" applyBorder="1" applyAlignment="1">
      <alignment horizontal="center" vertical="center" wrapText="1"/>
    </xf>
    <xf numFmtId="0" fontId="107" fillId="3" borderId="0" xfId="0" applyFont="1" applyFill="1" applyAlignment="1">
      <alignment horizontal="right" vertical="center"/>
    </xf>
    <xf numFmtId="0" fontId="108" fillId="0" borderId="0" xfId="0" applyFont="1" applyAlignment="1">
      <alignment horizontal="center" vertical="center" wrapText="1"/>
    </xf>
    <xf numFmtId="3" fontId="109" fillId="0" borderId="0" xfId="0" applyNumberFormat="1" applyFont="1" applyAlignment="1">
      <alignment horizontal="center" vertical="center"/>
    </xf>
    <xf numFmtId="182" fontId="110" fillId="3" borderId="5" xfId="0" applyNumberFormat="1" applyFont="1" applyFill="1" applyBorder="1" applyAlignment="1">
      <alignment horizontal="center" vertical="center"/>
    </xf>
    <xf numFmtId="0" fontId="110" fillId="3" borderId="5" xfId="0" applyFont="1" applyFill="1" applyBorder="1" applyAlignment="1">
      <alignment horizontal="center" vertical="center"/>
    </xf>
    <xf numFmtId="0" fontId="102" fillId="3" borderId="5" xfId="0" applyFont="1" applyFill="1" applyBorder="1" applyAlignment="1">
      <alignment horizontal="center" vertical="center"/>
    </xf>
    <xf numFmtId="0" fontId="115" fillId="3" borderId="3" xfId="0" applyFont="1" applyFill="1" applyBorder="1" applyAlignment="1">
      <alignment horizontal="center" vertical="center" wrapText="1"/>
    </xf>
    <xf numFmtId="0" fontId="115" fillId="3" borderId="4" xfId="0" applyFont="1" applyFill="1" applyBorder="1" applyAlignment="1">
      <alignment horizontal="center" vertical="center" wrapText="1"/>
    </xf>
    <xf numFmtId="0" fontId="116" fillId="3" borderId="9" xfId="0" applyFont="1" applyFill="1" applyBorder="1" applyAlignment="1">
      <alignment horizontal="center" vertical="center" wrapText="1"/>
    </xf>
    <xf numFmtId="0" fontId="116" fillId="3" borderId="10" xfId="0" applyFont="1" applyFill="1" applyBorder="1" applyAlignment="1">
      <alignment horizontal="center" vertical="center" wrapText="1"/>
    </xf>
    <xf numFmtId="0" fontId="113" fillId="3" borderId="9" xfId="0" applyFont="1" applyFill="1" applyBorder="1" applyAlignment="1">
      <alignment horizontal="center" vertical="center" wrapText="1"/>
    </xf>
    <xf numFmtId="0" fontId="113" fillId="3" borderId="11" xfId="0" applyFont="1" applyFill="1" applyBorder="1" applyAlignment="1">
      <alignment horizontal="center" vertical="center" wrapText="1"/>
    </xf>
    <xf numFmtId="0" fontId="113" fillId="3" borderId="10" xfId="0" applyFont="1" applyFill="1" applyBorder="1" applyAlignment="1">
      <alignment horizontal="center" vertical="center" wrapText="1"/>
    </xf>
    <xf numFmtId="0" fontId="111" fillId="3" borderId="1" xfId="0" applyFont="1" applyFill="1" applyBorder="1" applyAlignment="1">
      <alignment horizontal="center" vertical="center" wrapText="1"/>
    </xf>
    <xf numFmtId="0" fontId="11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cellXfs>
  <cellStyles count="22">
    <cellStyle name="Bình thường 2" xfId="4" xr:uid="{00000000-0005-0000-0000-000000000000}"/>
    <cellStyle name="Bình thường 2 2" xfId="7" xr:uid="{00000000-0005-0000-0000-000001000000}"/>
    <cellStyle name="Chuẩn 3" xfId="6" xr:uid="{00000000-0005-0000-0000-000002000000}"/>
    <cellStyle name="Comma" xfId="2" builtinId="3"/>
    <cellStyle name="Comma 12" xfId="14" xr:uid="{00000000-0005-0000-0000-000004000000}"/>
    <cellStyle name="Comma 2" xfId="16" xr:uid="{00000000-0005-0000-0000-000005000000}"/>
    <cellStyle name="Comma 2 3" xfId="5" xr:uid="{00000000-0005-0000-0000-000006000000}"/>
    <cellStyle name="Comma 2_bao cao cua UBND tinh quy II - 2011" xfId="3" xr:uid="{00000000-0005-0000-0000-000007000000}"/>
    <cellStyle name="Comma 3 2" xfId="17" xr:uid="{CE622637-32AD-4B03-AF27-97AD3315CD6B}"/>
    <cellStyle name="Comma 6" xfId="13" xr:uid="{00000000-0005-0000-0000-000008000000}"/>
    <cellStyle name="Comma 6 3" xfId="21" xr:uid="{34FFDBE5-CAE1-4F0A-9950-0E463B045887}"/>
    <cellStyle name="Comma 7" xfId="11" xr:uid="{00000000-0005-0000-0000-000009000000}"/>
    <cellStyle name="Normal" xfId="0" builtinId="0"/>
    <cellStyle name="Normal 12" xfId="19" xr:uid="{40CC1453-07DD-40A1-9674-150B510B7E5D}"/>
    <cellStyle name="Normal 2" xfId="8" xr:uid="{00000000-0005-0000-0000-00000B000000}"/>
    <cellStyle name="Normal 4" xfId="12" xr:uid="{00000000-0005-0000-0000-00000C000000}"/>
    <cellStyle name="Normal 5" xfId="18" xr:uid="{F406DF69-842E-470F-BB0B-41529653B972}"/>
    <cellStyle name="Normal 6" xfId="10" xr:uid="{00000000-0005-0000-0000-00000D000000}"/>
    <cellStyle name="Normal 6 3" xfId="20" xr:uid="{664073DD-1212-4650-BE81-D4681DD5A872}"/>
    <cellStyle name="Normal 7" xfId="9" xr:uid="{00000000-0005-0000-0000-00000E000000}"/>
    <cellStyle name="Normal_Sheet1" xfId="15" xr:uid="{00000000-0005-0000-0000-000011000000}"/>
    <cellStyle name="Normal_Sheet1 2" xfId="1" xr:uid="{00000000-0005-0000-0000-000012000000}"/>
  </cellStyles>
  <dxfs count="2">
    <dxf>
      <font>
        <color theme="0"/>
      </font>
    </dxf>
    <dxf>
      <font>
        <color theme="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2025%20taan%20ky\T&#194;N%20K&#7922;\H&#272;ND%20L&#7846;N%202\nq%2059.xlsx" TargetMode="External"/><Relationship Id="rId1" Type="http://schemas.openxmlformats.org/officeDocument/2006/relationships/externalLinkPath" Target="/2025%20taan%20ky/T&#194;N%20K&#7922;/H&#272;ND%20L&#7846;N%202/nq%205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5%20taan%20ky\Quy&#7871;t%20&#273;&#7883;nh%20ph&#226;n%20b&#7893;\B&#7893;%20sung%20l&#7847;n%202\Quyeets%20ddinh%20-%20Copy%20(2)\BI&#7874;U%20PB%20&#272;T,%20&#272;T%20V&#192;%20SN%20THU&#7896;C%20C&#193;C%20CTMTQG%202025..xls" TargetMode="External"/><Relationship Id="rId1" Type="http://schemas.openxmlformats.org/officeDocument/2006/relationships/externalLinkPath" Target="BI&#7874;U%20PB%20&#272;T,%20&#272;T%20V&#192;%20SN%20THU&#7896;C%20C&#193;C%20CTMTQG%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5-Cân đôi"/>
      <sheetName val="16-Thu theo lĩnh vực"/>
      <sheetName val="17-Chi theo cơ cấu"/>
      <sheetName val="18. Vay nợ"/>
      <sheetName val="31-Thu huyện (tổng)"/>
      <sheetName val="Chi xã"/>
      <sheetName val="Sheet3"/>
      <sheetName val="Chi"/>
      <sheetName val="32. Thu xã theo sắc thuế"/>
      <sheetName val="34. CHI NS CẤP TỈNH"/>
      <sheetName val="33. Chi NSĐP"/>
      <sheetName val="35"/>
      <sheetName val="37.01 ĐP"/>
      <sheetName val="37.02 TW"/>
      <sheetName val="37"/>
      <sheetName val="38"/>
      <sheetName val="B38"/>
      <sheetName val="39.DT thu chi NSĐP"/>
      <sheetName val="41. DT chi NSX"/>
      <sheetName val="42. DT bổ sung có mục tiê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9">
          <cell r="J19"/>
        </row>
      </sheetData>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xz"/>
      <sheetName val="SGV"/>
      <sheetName val="CTMTQG"/>
      <sheetName val="VSN-DTTSMN "/>
      <sheetName val="VSN-GN"/>
      <sheetName val="VSN-NTM"/>
    </sheetNames>
    <sheetDataSet>
      <sheetData sheetId="0" refreshError="1"/>
      <sheetData sheetId="1" refreshError="1"/>
      <sheetData sheetId="2" refreshError="1">
        <row r="3">
          <cell r="C3" t="str">
            <v>( Kèm theo quyết định 370/QĐ-UBND ngày 22  tháng 9  năm 2025 của UBND xã  Tân Kỳ )</v>
          </cell>
        </row>
      </sheetData>
      <sheetData sheetId="3" refreshError="1">
        <row r="4">
          <cell r="A4" t="str">
            <v>( Kèm theo quyết định 370/QĐ-UBND ngày 22  tháng 9  năm 2025 của UBND xã  Tân Kỳ )</v>
          </cell>
        </row>
        <row r="12">
          <cell r="M12">
            <v>3157</v>
          </cell>
          <cell r="N12">
            <v>153</v>
          </cell>
          <cell r="S12">
            <v>9322.9480000000003</v>
          </cell>
          <cell r="T12">
            <v>449.50200000000001</v>
          </cell>
        </row>
        <row r="14">
          <cell r="AN14">
            <v>111.13</v>
          </cell>
          <cell r="AO14">
            <v>5.37</v>
          </cell>
        </row>
        <row r="15">
          <cell r="AQ15">
            <v>68.706000000000003</v>
          </cell>
          <cell r="AR15">
            <v>3.294</v>
          </cell>
        </row>
      </sheetData>
      <sheetData sheetId="4" refreshError="1">
        <row r="3">
          <cell r="A3" t="str">
            <v>( Kèm theo quyết định 370/QĐ-UBND ngày 22  tháng 9  năm 2025 của UBND xã  Tân Kỳ )</v>
          </cell>
        </row>
        <row r="12">
          <cell r="J12">
            <v>330</v>
          </cell>
          <cell r="K12">
            <v>3.6</v>
          </cell>
          <cell r="M12">
            <v>57</v>
          </cell>
          <cell r="N12">
            <v>2.1</v>
          </cell>
          <cell r="P12">
            <v>15</v>
          </cell>
          <cell r="Q12">
            <v>1.8</v>
          </cell>
          <cell r="S12">
            <v>13.5</v>
          </cell>
          <cell r="T12">
            <v>1.8</v>
          </cell>
        </row>
        <row r="13">
          <cell r="G13">
            <v>1342.9</v>
          </cell>
          <cell r="H13">
            <v>47.9</v>
          </cell>
        </row>
        <row r="14">
          <cell r="Y14">
            <v>25.5</v>
          </cell>
          <cell r="Z14">
            <v>1.8</v>
          </cell>
        </row>
      </sheetData>
      <sheetData sheetId="5" refreshError="1">
        <row r="12">
          <cell r="G12">
            <v>237.5</v>
          </cell>
          <cell r="H12">
            <v>12.5</v>
          </cell>
          <cell r="M12">
            <v>143</v>
          </cell>
          <cell r="N12">
            <v>7</v>
          </cell>
        </row>
        <row r="13">
          <cell r="J13">
            <v>76</v>
          </cell>
          <cell r="K13">
            <v>4</v>
          </cell>
        </row>
        <row r="15">
          <cell r="P15">
            <v>28.8</v>
          </cell>
          <cell r="Q15">
            <v>1.2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32"/>
  <sheetViews>
    <sheetView workbookViewId="0">
      <selection activeCell="G7" sqref="G7"/>
    </sheetView>
  </sheetViews>
  <sheetFormatPr defaultColWidth="9" defaultRowHeight="15.5" x14ac:dyDescent="0.35"/>
  <cols>
    <col min="1" max="1" width="4.58203125" style="83" customWidth="1"/>
    <col min="2" max="2" width="46.83203125" style="83" customWidth="1"/>
    <col min="3" max="3" width="20" style="83" customWidth="1"/>
    <col min="4" max="4" width="18.33203125" style="83" customWidth="1"/>
    <col min="5" max="5" width="19.25" style="83" bestFit="1" customWidth="1"/>
    <col min="6" max="16384" width="9" style="83"/>
  </cols>
  <sheetData>
    <row r="1" spans="1:4" ht="27.75" customHeight="1" x14ac:dyDescent="0.35">
      <c r="A1" s="116"/>
      <c r="B1" s="68"/>
      <c r="C1" s="116"/>
      <c r="D1" s="69" t="s">
        <v>215</v>
      </c>
    </row>
    <row r="2" spans="1:4" ht="21.75" customHeight="1" x14ac:dyDescent="0.35">
      <c r="A2" s="584" t="s">
        <v>217</v>
      </c>
      <c r="B2" s="584"/>
      <c r="C2" s="584"/>
      <c r="D2" s="584"/>
    </row>
    <row r="3" spans="1:4" ht="24.75" customHeight="1" x14ac:dyDescent="0.35">
      <c r="A3" s="585" t="s">
        <v>415</v>
      </c>
      <c r="B3" s="585"/>
      <c r="C3" s="585"/>
      <c r="D3" s="585"/>
    </row>
    <row r="4" spans="1:4" ht="28.5" customHeight="1" x14ac:dyDescent="0.35">
      <c r="A4" s="117"/>
      <c r="B4" s="586" t="s">
        <v>160</v>
      </c>
      <c r="C4" s="586"/>
      <c r="D4" s="586"/>
    </row>
    <row r="5" spans="1:4" x14ac:dyDescent="0.35">
      <c r="A5" s="587" t="s">
        <v>0</v>
      </c>
      <c r="B5" s="587" t="s">
        <v>1</v>
      </c>
      <c r="C5" s="587" t="s">
        <v>85</v>
      </c>
      <c r="D5" s="587" t="s">
        <v>128</v>
      </c>
    </row>
    <row r="6" spans="1:4" x14ac:dyDescent="0.35">
      <c r="A6" s="588"/>
      <c r="B6" s="588"/>
      <c r="C6" s="588"/>
      <c r="D6" s="588"/>
    </row>
    <row r="7" spans="1:4" ht="22.5" customHeight="1" x14ac:dyDescent="0.35">
      <c r="A7" s="115" t="s">
        <v>2</v>
      </c>
      <c r="B7" s="115" t="s">
        <v>3</v>
      </c>
      <c r="C7" s="115">
        <v>1</v>
      </c>
      <c r="D7" s="115">
        <v>2</v>
      </c>
    </row>
    <row r="8" spans="1:4" ht="33" customHeight="1" x14ac:dyDescent="0.35">
      <c r="A8" s="70" t="s">
        <v>2</v>
      </c>
      <c r="B8" s="71" t="s">
        <v>164</v>
      </c>
      <c r="C8" s="72">
        <f>C9+C12+C16+C17</f>
        <v>111181000000</v>
      </c>
      <c r="D8" s="118"/>
    </row>
    <row r="9" spans="1:4" ht="33" customHeight="1" x14ac:dyDescent="0.35">
      <c r="A9" s="70" t="s">
        <v>6</v>
      </c>
      <c r="B9" s="71" t="s">
        <v>7</v>
      </c>
      <c r="C9" s="72">
        <f>C10+C11</f>
        <v>0</v>
      </c>
      <c r="D9" s="119"/>
    </row>
    <row r="10" spans="1:4" ht="33" customHeight="1" x14ac:dyDescent="0.35">
      <c r="A10" s="73" t="s">
        <v>16</v>
      </c>
      <c r="B10" s="74" t="s">
        <v>22</v>
      </c>
      <c r="C10" s="75">
        <v>0</v>
      </c>
      <c r="D10" s="118" t="s">
        <v>156</v>
      </c>
    </row>
    <row r="11" spans="1:4" ht="33" customHeight="1" x14ac:dyDescent="0.35">
      <c r="A11" s="73" t="s">
        <v>16</v>
      </c>
      <c r="B11" s="74" t="s">
        <v>78</v>
      </c>
      <c r="C11" s="75">
        <v>0</v>
      </c>
      <c r="D11" s="118"/>
    </row>
    <row r="12" spans="1:4" ht="33" customHeight="1" x14ac:dyDescent="0.35">
      <c r="A12" s="70" t="s">
        <v>8</v>
      </c>
      <c r="B12" s="71" t="s">
        <v>25</v>
      </c>
      <c r="C12" s="72">
        <f>C13+C14+C15</f>
        <v>111181000000</v>
      </c>
      <c r="D12" s="119"/>
    </row>
    <row r="13" spans="1:4" ht="33" customHeight="1" x14ac:dyDescent="0.35">
      <c r="A13" s="73" t="s">
        <v>16</v>
      </c>
      <c r="B13" s="74" t="s">
        <v>165</v>
      </c>
      <c r="C13" s="75">
        <v>65199000000</v>
      </c>
      <c r="D13" s="120"/>
    </row>
    <row r="14" spans="1:4" ht="33" customHeight="1" x14ac:dyDescent="0.35">
      <c r="A14" s="73" t="s">
        <v>16</v>
      </c>
      <c r="B14" s="76" t="s">
        <v>166</v>
      </c>
      <c r="C14" s="75">
        <v>29435000000</v>
      </c>
      <c r="D14" s="120"/>
    </row>
    <row r="15" spans="1:4" ht="33" customHeight="1" x14ac:dyDescent="0.35">
      <c r="A15" s="73" t="s">
        <v>135</v>
      </c>
      <c r="B15" s="76" t="s">
        <v>167</v>
      </c>
      <c r="C15" s="75">
        <v>16547000000</v>
      </c>
      <c r="D15" s="120"/>
    </row>
    <row r="16" spans="1:4" ht="33" customHeight="1" x14ac:dyDescent="0.35">
      <c r="A16" s="70" t="s">
        <v>9</v>
      </c>
      <c r="B16" s="77" t="s">
        <v>168</v>
      </c>
      <c r="C16" s="425"/>
      <c r="D16" s="119"/>
    </row>
    <row r="17" spans="1:5" ht="33" customHeight="1" x14ac:dyDescent="0.35">
      <c r="A17" s="70" t="s">
        <v>82</v>
      </c>
      <c r="B17" s="71" t="s">
        <v>169</v>
      </c>
      <c r="C17" s="72">
        <v>0</v>
      </c>
      <c r="D17" s="119"/>
      <c r="E17" s="137"/>
    </row>
    <row r="18" spans="1:5" ht="33" customHeight="1" x14ac:dyDescent="0.35">
      <c r="A18" s="70" t="s">
        <v>3</v>
      </c>
      <c r="B18" s="71" t="s">
        <v>118</v>
      </c>
      <c r="C18" s="72">
        <f>C19+C27+C31</f>
        <v>111181000000</v>
      </c>
      <c r="D18" s="121"/>
      <c r="E18" s="137"/>
    </row>
    <row r="19" spans="1:5" ht="33" customHeight="1" x14ac:dyDescent="0.35">
      <c r="A19" s="70" t="s">
        <v>6</v>
      </c>
      <c r="B19" s="71" t="s">
        <v>59</v>
      </c>
      <c r="C19" s="72">
        <f>SUM(C20:C26)</f>
        <v>81746000000</v>
      </c>
      <c r="D19" s="119"/>
      <c r="E19" s="137"/>
    </row>
    <row r="20" spans="1:5" ht="33" customHeight="1" x14ac:dyDescent="0.35">
      <c r="A20" s="73" t="s">
        <v>170</v>
      </c>
      <c r="B20" s="74" t="s">
        <v>17</v>
      </c>
      <c r="C20" s="75">
        <v>3122000000</v>
      </c>
      <c r="D20" s="122"/>
      <c r="E20" s="89"/>
    </row>
    <row r="21" spans="1:5" ht="33" customHeight="1" x14ac:dyDescent="0.35">
      <c r="A21" s="73" t="s">
        <v>171</v>
      </c>
      <c r="B21" s="74" t="s">
        <v>12</v>
      </c>
      <c r="C21" s="75">
        <v>77112000000</v>
      </c>
      <c r="D21" s="122"/>
      <c r="E21" s="89"/>
    </row>
    <row r="22" spans="1:5" ht="33" customHeight="1" x14ac:dyDescent="0.35">
      <c r="A22" s="73" t="s">
        <v>172</v>
      </c>
      <c r="B22" s="76" t="s">
        <v>205</v>
      </c>
      <c r="C22" s="75">
        <v>0</v>
      </c>
      <c r="D22" s="122"/>
      <c r="E22" s="135"/>
    </row>
    <row r="23" spans="1:5" ht="33" customHeight="1" x14ac:dyDescent="0.35">
      <c r="A23" s="73" t="s">
        <v>173</v>
      </c>
      <c r="B23" s="74" t="s">
        <v>13</v>
      </c>
      <c r="C23" s="75">
        <v>0</v>
      </c>
      <c r="D23" s="122"/>
      <c r="E23" s="135"/>
    </row>
    <row r="24" spans="1:5" ht="33" customHeight="1" x14ac:dyDescent="0.35">
      <c r="A24" s="73" t="s">
        <v>174</v>
      </c>
      <c r="B24" s="74" t="s">
        <v>14</v>
      </c>
      <c r="C24" s="75">
        <v>1512000000</v>
      </c>
      <c r="D24" s="122"/>
    </row>
    <row r="25" spans="1:5" ht="39.5" customHeight="1" x14ac:dyDescent="0.35">
      <c r="A25" s="73" t="s">
        <v>175</v>
      </c>
      <c r="B25" s="78" t="s">
        <v>176</v>
      </c>
      <c r="C25" s="79"/>
      <c r="D25" s="122"/>
      <c r="E25" s="135"/>
    </row>
    <row r="26" spans="1:5" ht="33" customHeight="1" x14ac:dyDescent="0.35">
      <c r="A26" s="73" t="s">
        <v>177</v>
      </c>
      <c r="B26" s="78" t="s">
        <v>207</v>
      </c>
      <c r="C26" s="79"/>
      <c r="D26" s="122"/>
    </row>
    <row r="27" spans="1:5" ht="33" customHeight="1" x14ac:dyDescent="0.35">
      <c r="A27" s="70" t="s">
        <v>8</v>
      </c>
      <c r="B27" s="71" t="s">
        <v>79</v>
      </c>
      <c r="C27" s="72">
        <f>SUM(C28:C29)</f>
        <v>29435000000</v>
      </c>
      <c r="D27" s="119"/>
    </row>
    <row r="28" spans="1:5" ht="33" customHeight="1" x14ac:dyDescent="0.35">
      <c r="A28" s="73" t="s">
        <v>16</v>
      </c>
      <c r="B28" s="80" t="s">
        <v>24</v>
      </c>
      <c r="C28" s="75">
        <v>28178000000</v>
      </c>
      <c r="D28" s="118"/>
    </row>
    <row r="29" spans="1:5" ht="33" customHeight="1" x14ac:dyDescent="0.35">
      <c r="A29" s="73" t="s">
        <v>16</v>
      </c>
      <c r="B29" s="80" t="s">
        <v>178</v>
      </c>
      <c r="C29" s="75">
        <v>1257000000</v>
      </c>
      <c r="D29" s="118"/>
    </row>
    <row r="30" spans="1:5" ht="33" customHeight="1" x14ac:dyDescent="0.35">
      <c r="A30" s="70" t="s">
        <v>9</v>
      </c>
      <c r="B30" s="81" t="s">
        <v>15</v>
      </c>
      <c r="C30" s="72">
        <v>0</v>
      </c>
      <c r="D30" s="119"/>
    </row>
    <row r="31" spans="1:5" ht="33" customHeight="1" x14ac:dyDescent="0.35">
      <c r="A31" s="70" t="s">
        <v>179</v>
      </c>
      <c r="B31" s="82" t="s">
        <v>201</v>
      </c>
      <c r="C31" s="72">
        <v>0</v>
      </c>
      <c r="D31" s="119"/>
    </row>
    <row r="32" spans="1:5" ht="33" customHeight="1" x14ac:dyDescent="0.35">
      <c r="A32" s="70" t="s">
        <v>4</v>
      </c>
      <c r="B32" s="71" t="s">
        <v>180</v>
      </c>
      <c r="C32" s="72">
        <v>0</v>
      </c>
      <c r="D32" s="123"/>
    </row>
  </sheetData>
  <mergeCells count="7">
    <mergeCell ref="A2:D2"/>
    <mergeCell ref="A3:D3"/>
    <mergeCell ref="B4:D4"/>
    <mergeCell ref="A5:A6"/>
    <mergeCell ref="B5:B6"/>
    <mergeCell ref="C5:C6"/>
    <mergeCell ref="D5:D6"/>
  </mergeCells>
  <pageMargins left="0.52" right="0.2" top="0.37" bottom="0.35" header="0.37" footer="0.3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CF45-14D7-4486-A407-1AF54A526777}">
  <dimension ref="C1:S46"/>
  <sheetViews>
    <sheetView topLeftCell="A14" zoomScale="51" zoomScaleNormal="100" workbookViewId="0">
      <selection activeCell="S15" sqref="S15"/>
    </sheetView>
  </sheetViews>
  <sheetFormatPr defaultColWidth="9" defaultRowHeight="16.5" x14ac:dyDescent="0.35"/>
  <cols>
    <col min="1" max="1" width="9" style="441"/>
    <col min="2" max="2" width="2.08203125" style="441" customWidth="1"/>
    <col min="3" max="3" width="4.08203125" style="439" customWidth="1"/>
    <col min="4" max="4" width="75.75" style="441" customWidth="1"/>
    <col min="5" max="5" width="19.58203125" style="441" customWidth="1"/>
    <col min="6" max="6" width="17.5" style="441" customWidth="1"/>
    <col min="7" max="7" width="16.25" style="441" customWidth="1"/>
    <col min="8" max="8" width="13.9140625" style="441" hidden="1" customWidth="1"/>
    <col min="9" max="9" width="12.83203125" style="441" hidden="1" customWidth="1"/>
    <col min="10" max="10" width="11.9140625" style="441" hidden="1" customWidth="1"/>
    <col min="11" max="11" width="13.58203125" style="441" customWidth="1"/>
    <col min="12" max="12" width="13.33203125" style="441" customWidth="1"/>
    <col min="13" max="13" width="13.58203125" style="441" customWidth="1"/>
    <col min="14" max="14" width="16.58203125" style="439" customWidth="1"/>
    <col min="15" max="15" width="11.5" style="441" bestFit="1" customWidth="1"/>
    <col min="16" max="16" width="19" style="441" bestFit="1" customWidth="1"/>
    <col min="17" max="257" width="9" style="441"/>
    <col min="258" max="258" width="2.08203125" style="441" customWidth="1"/>
    <col min="259" max="259" width="4.08203125" style="441" customWidth="1"/>
    <col min="260" max="260" width="75.75" style="441" customWidth="1"/>
    <col min="261" max="261" width="19.58203125" style="441" customWidth="1"/>
    <col min="262" max="262" width="17.5" style="441" customWidth="1"/>
    <col min="263" max="263" width="16.25" style="441" customWidth="1"/>
    <col min="264" max="266" width="0" style="441" hidden="1" customWidth="1"/>
    <col min="267" max="267" width="13.58203125" style="441" customWidth="1"/>
    <col min="268" max="268" width="13.33203125" style="441" customWidth="1"/>
    <col min="269" max="269" width="13.58203125" style="441" customWidth="1"/>
    <col min="270" max="270" width="16.58203125" style="441" customWidth="1"/>
    <col min="271" max="271" width="11.5" style="441" bestFit="1" customWidth="1"/>
    <col min="272" max="272" width="19" style="441" bestFit="1" customWidth="1"/>
    <col min="273" max="513" width="9" style="441"/>
    <col min="514" max="514" width="2.08203125" style="441" customWidth="1"/>
    <col min="515" max="515" width="4.08203125" style="441" customWidth="1"/>
    <col min="516" max="516" width="75.75" style="441" customWidth="1"/>
    <col min="517" max="517" width="19.58203125" style="441" customWidth="1"/>
    <col min="518" max="518" width="17.5" style="441" customWidth="1"/>
    <col min="519" max="519" width="16.25" style="441" customWidth="1"/>
    <col min="520" max="522" width="0" style="441" hidden="1" customWidth="1"/>
    <col min="523" max="523" width="13.58203125" style="441" customWidth="1"/>
    <col min="524" max="524" width="13.33203125" style="441" customWidth="1"/>
    <col min="525" max="525" width="13.58203125" style="441" customWidth="1"/>
    <col min="526" max="526" width="16.58203125" style="441" customWidth="1"/>
    <col min="527" max="527" width="11.5" style="441" bestFit="1" customWidth="1"/>
    <col min="528" max="528" width="19" style="441" bestFit="1" customWidth="1"/>
    <col min="529" max="769" width="9" style="441"/>
    <col min="770" max="770" width="2.08203125" style="441" customWidth="1"/>
    <col min="771" max="771" width="4.08203125" style="441" customWidth="1"/>
    <col min="772" max="772" width="75.75" style="441" customWidth="1"/>
    <col min="773" max="773" width="19.58203125" style="441" customWidth="1"/>
    <col min="774" max="774" width="17.5" style="441" customWidth="1"/>
    <col min="775" max="775" width="16.25" style="441" customWidth="1"/>
    <col min="776" max="778" width="0" style="441" hidden="1" customWidth="1"/>
    <col min="779" max="779" width="13.58203125" style="441" customWidth="1"/>
    <col min="780" max="780" width="13.33203125" style="441" customWidth="1"/>
    <col min="781" max="781" width="13.58203125" style="441" customWidth="1"/>
    <col min="782" max="782" width="16.58203125" style="441" customWidth="1"/>
    <col min="783" max="783" width="11.5" style="441" bestFit="1" customWidth="1"/>
    <col min="784" max="784" width="19" style="441" bestFit="1" customWidth="1"/>
    <col min="785" max="1025" width="9" style="441"/>
    <col min="1026" max="1026" width="2.08203125" style="441" customWidth="1"/>
    <col min="1027" max="1027" width="4.08203125" style="441" customWidth="1"/>
    <col min="1028" max="1028" width="75.75" style="441" customWidth="1"/>
    <col min="1029" max="1029" width="19.58203125" style="441" customWidth="1"/>
    <col min="1030" max="1030" width="17.5" style="441" customWidth="1"/>
    <col min="1031" max="1031" width="16.25" style="441" customWidth="1"/>
    <col min="1032" max="1034" width="0" style="441" hidden="1" customWidth="1"/>
    <col min="1035" max="1035" width="13.58203125" style="441" customWidth="1"/>
    <col min="1036" max="1036" width="13.33203125" style="441" customWidth="1"/>
    <col min="1037" max="1037" width="13.58203125" style="441" customWidth="1"/>
    <col min="1038" max="1038" width="16.58203125" style="441" customWidth="1"/>
    <col min="1039" max="1039" width="11.5" style="441" bestFit="1" customWidth="1"/>
    <col min="1040" max="1040" width="19" style="441" bestFit="1" customWidth="1"/>
    <col min="1041" max="1281" width="9" style="441"/>
    <col min="1282" max="1282" width="2.08203125" style="441" customWidth="1"/>
    <col min="1283" max="1283" width="4.08203125" style="441" customWidth="1"/>
    <col min="1284" max="1284" width="75.75" style="441" customWidth="1"/>
    <col min="1285" max="1285" width="19.58203125" style="441" customWidth="1"/>
    <col min="1286" max="1286" width="17.5" style="441" customWidth="1"/>
    <col min="1287" max="1287" width="16.25" style="441" customWidth="1"/>
    <col min="1288" max="1290" width="0" style="441" hidden="1" customWidth="1"/>
    <col min="1291" max="1291" width="13.58203125" style="441" customWidth="1"/>
    <col min="1292" max="1292" width="13.33203125" style="441" customWidth="1"/>
    <col min="1293" max="1293" width="13.58203125" style="441" customWidth="1"/>
    <col min="1294" max="1294" width="16.58203125" style="441" customWidth="1"/>
    <col min="1295" max="1295" width="11.5" style="441" bestFit="1" customWidth="1"/>
    <col min="1296" max="1296" width="19" style="441" bestFit="1" customWidth="1"/>
    <col min="1297" max="1537" width="9" style="441"/>
    <col min="1538" max="1538" width="2.08203125" style="441" customWidth="1"/>
    <col min="1539" max="1539" width="4.08203125" style="441" customWidth="1"/>
    <col min="1540" max="1540" width="75.75" style="441" customWidth="1"/>
    <col min="1541" max="1541" width="19.58203125" style="441" customWidth="1"/>
    <col min="1542" max="1542" width="17.5" style="441" customWidth="1"/>
    <col min="1543" max="1543" width="16.25" style="441" customWidth="1"/>
    <col min="1544" max="1546" width="0" style="441" hidden="1" customWidth="1"/>
    <col min="1547" max="1547" width="13.58203125" style="441" customWidth="1"/>
    <col min="1548" max="1548" width="13.33203125" style="441" customWidth="1"/>
    <col min="1549" max="1549" width="13.58203125" style="441" customWidth="1"/>
    <col min="1550" max="1550" width="16.58203125" style="441" customWidth="1"/>
    <col min="1551" max="1551" width="11.5" style="441" bestFit="1" customWidth="1"/>
    <col min="1552" max="1552" width="19" style="441" bestFit="1" customWidth="1"/>
    <col min="1553" max="1793" width="9" style="441"/>
    <col min="1794" max="1794" width="2.08203125" style="441" customWidth="1"/>
    <col min="1795" max="1795" width="4.08203125" style="441" customWidth="1"/>
    <col min="1796" max="1796" width="75.75" style="441" customWidth="1"/>
    <col min="1797" max="1797" width="19.58203125" style="441" customWidth="1"/>
    <col min="1798" max="1798" width="17.5" style="441" customWidth="1"/>
    <col min="1799" max="1799" width="16.25" style="441" customWidth="1"/>
    <col min="1800" max="1802" width="0" style="441" hidden="1" customWidth="1"/>
    <col min="1803" max="1803" width="13.58203125" style="441" customWidth="1"/>
    <col min="1804" max="1804" width="13.33203125" style="441" customWidth="1"/>
    <col min="1805" max="1805" width="13.58203125" style="441" customWidth="1"/>
    <col min="1806" max="1806" width="16.58203125" style="441" customWidth="1"/>
    <col min="1807" max="1807" width="11.5" style="441" bestFit="1" customWidth="1"/>
    <col min="1808" max="1808" width="19" style="441" bestFit="1" customWidth="1"/>
    <col min="1809" max="2049" width="9" style="441"/>
    <col min="2050" max="2050" width="2.08203125" style="441" customWidth="1"/>
    <col min="2051" max="2051" width="4.08203125" style="441" customWidth="1"/>
    <col min="2052" max="2052" width="75.75" style="441" customWidth="1"/>
    <col min="2053" max="2053" width="19.58203125" style="441" customWidth="1"/>
    <col min="2054" max="2054" width="17.5" style="441" customWidth="1"/>
    <col min="2055" max="2055" width="16.25" style="441" customWidth="1"/>
    <col min="2056" max="2058" width="0" style="441" hidden="1" customWidth="1"/>
    <col min="2059" max="2059" width="13.58203125" style="441" customWidth="1"/>
    <col min="2060" max="2060" width="13.33203125" style="441" customWidth="1"/>
    <col min="2061" max="2061" width="13.58203125" style="441" customWidth="1"/>
    <col min="2062" max="2062" width="16.58203125" style="441" customWidth="1"/>
    <col min="2063" max="2063" width="11.5" style="441" bestFit="1" customWidth="1"/>
    <col min="2064" max="2064" width="19" style="441" bestFit="1" customWidth="1"/>
    <col min="2065" max="2305" width="9" style="441"/>
    <col min="2306" max="2306" width="2.08203125" style="441" customWidth="1"/>
    <col min="2307" max="2307" width="4.08203125" style="441" customWidth="1"/>
    <col min="2308" max="2308" width="75.75" style="441" customWidth="1"/>
    <col min="2309" max="2309" width="19.58203125" style="441" customWidth="1"/>
    <col min="2310" max="2310" width="17.5" style="441" customWidth="1"/>
    <col min="2311" max="2311" width="16.25" style="441" customWidth="1"/>
    <col min="2312" max="2314" width="0" style="441" hidden="1" customWidth="1"/>
    <col min="2315" max="2315" width="13.58203125" style="441" customWidth="1"/>
    <col min="2316" max="2316" width="13.33203125" style="441" customWidth="1"/>
    <col min="2317" max="2317" width="13.58203125" style="441" customWidth="1"/>
    <col min="2318" max="2318" width="16.58203125" style="441" customWidth="1"/>
    <col min="2319" max="2319" width="11.5" style="441" bestFit="1" customWidth="1"/>
    <col min="2320" max="2320" width="19" style="441" bestFit="1" customWidth="1"/>
    <col min="2321" max="2561" width="9" style="441"/>
    <col min="2562" max="2562" width="2.08203125" style="441" customWidth="1"/>
    <col min="2563" max="2563" width="4.08203125" style="441" customWidth="1"/>
    <col min="2564" max="2564" width="75.75" style="441" customWidth="1"/>
    <col min="2565" max="2565" width="19.58203125" style="441" customWidth="1"/>
    <col min="2566" max="2566" width="17.5" style="441" customWidth="1"/>
    <col min="2567" max="2567" width="16.25" style="441" customWidth="1"/>
    <col min="2568" max="2570" width="0" style="441" hidden="1" customWidth="1"/>
    <col min="2571" max="2571" width="13.58203125" style="441" customWidth="1"/>
    <col min="2572" max="2572" width="13.33203125" style="441" customWidth="1"/>
    <col min="2573" max="2573" width="13.58203125" style="441" customWidth="1"/>
    <col min="2574" max="2574" width="16.58203125" style="441" customWidth="1"/>
    <col min="2575" max="2575" width="11.5" style="441" bestFit="1" customWidth="1"/>
    <col min="2576" max="2576" width="19" style="441" bestFit="1" customWidth="1"/>
    <col min="2577" max="2817" width="9" style="441"/>
    <col min="2818" max="2818" width="2.08203125" style="441" customWidth="1"/>
    <col min="2819" max="2819" width="4.08203125" style="441" customWidth="1"/>
    <col min="2820" max="2820" width="75.75" style="441" customWidth="1"/>
    <col min="2821" max="2821" width="19.58203125" style="441" customWidth="1"/>
    <col min="2822" max="2822" width="17.5" style="441" customWidth="1"/>
    <col min="2823" max="2823" width="16.25" style="441" customWidth="1"/>
    <col min="2824" max="2826" width="0" style="441" hidden="1" customWidth="1"/>
    <col min="2827" max="2827" width="13.58203125" style="441" customWidth="1"/>
    <col min="2828" max="2828" width="13.33203125" style="441" customWidth="1"/>
    <col min="2829" max="2829" width="13.58203125" style="441" customWidth="1"/>
    <col min="2830" max="2830" width="16.58203125" style="441" customWidth="1"/>
    <col min="2831" max="2831" width="11.5" style="441" bestFit="1" customWidth="1"/>
    <col min="2832" max="2832" width="19" style="441" bestFit="1" customWidth="1"/>
    <col min="2833" max="3073" width="9" style="441"/>
    <col min="3074" max="3074" width="2.08203125" style="441" customWidth="1"/>
    <col min="3075" max="3075" width="4.08203125" style="441" customWidth="1"/>
    <col min="3076" max="3076" width="75.75" style="441" customWidth="1"/>
    <col min="3077" max="3077" width="19.58203125" style="441" customWidth="1"/>
    <col min="3078" max="3078" width="17.5" style="441" customWidth="1"/>
    <col min="3079" max="3079" width="16.25" style="441" customWidth="1"/>
    <col min="3080" max="3082" width="0" style="441" hidden="1" customWidth="1"/>
    <col min="3083" max="3083" width="13.58203125" style="441" customWidth="1"/>
    <col min="3084" max="3084" width="13.33203125" style="441" customWidth="1"/>
    <col min="3085" max="3085" width="13.58203125" style="441" customWidth="1"/>
    <col min="3086" max="3086" width="16.58203125" style="441" customWidth="1"/>
    <col min="3087" max="3087" width="11.5" style="441" bestFit="1" customWidth="1"/>
    <col min="3088" max="3088" width="19" style="441" bestFit="1" customWidth="1"/>
    <col min="3089" max="3329" width="9" style="441"/>
    <col min="3330" max="3330" width="2.08203125" style="441" customWidth="1"/>
    <col min="3331" max="3331" width="4.08203125" style="441" customWidth="1"/>
    <col min="3332" max="3332" width="75.75" style="441" customWidth="1"/>
    <col min="3333" max="3333" width="19.58203125" style="441" customWidth="1"/>
    <col min="3334" max="3334" width="17.5" style="441" customWidth="1"/>
    <col min="3335" max="3335" width="16.25" style="441" customWidth="1"/>
    <col min="3336" max="3338" width="0" style="441" hidden="1" customWidth="1"/>
    <col min="3339" max="3339" width="13.58203125" style="441" customWidth="1"/>
    <col min="3340" max="3340" width="13.33203125" style="441" customWidth="1"/>
    <col min="3341" max="3341" width="13.58203125" style="441" customWidth="1"/>
    <col min="3342" max="3342" width="16.58203125" style="441" customWidth="1"/>
    <col min="3343" max="3343" width="11.5" style="441" bestFit="1" customWidth="1"/>
    <col min="3344" max="3344" width="19" style="441" bestFit="1" customWidth="1"/>
    <col min="3345" max="3585" width="9" style="441"/>
    <col min="3586" max="3586" width="2.08203125" style="441" customWidth="1"/>
    <col min="3587" max="3587" width="4.08203125" style="441" customWidth="1"/>
    <col min="3588" max="3588" width="75.75" style="441" customWidth="1"/>
    <col min="3589" max="3589" width="19.58203125" style="441" customWidth="1"/>
    <col min="3590" max="3590" width="17.5" style="441" customWidth="1"/>
    <col min="3591" max="3591" width="16.25" style="441" customWidth="1"/>
    <col min="3592" max="3594" width="0" style="441" hidden="1" customWidth="1"/>
    <col min="3595" max="3595" width="13.58203125" style="441" customWidth="1"/>
    <col min="3596" max="3596" width="13.33203125" style="441" customWidth="1"/>
    <col min="3597" max="3597" width="13.58203125" style="441" customWidth="1"/>
    <col min="3598" max="3598" width="16.58203125" style="441" customWidth="1"/>
    <col min="3599" max="3599" width="11.5" style="441" bestFit="1" customWidth="1"/>
    <col min="3600" max="3600" width="19" style="441" bestFit="1" customWidth="1"/>
    <col min="3601" max="3841" width="9" style="441"/>
    <col min="3842" max="3842" width="2.08203125" style="441" customWidth="1"/>
    <col min="3843" max="3843" width="4.08203125" style="441" customWidth="1"/>
    <col min="3844" max="3844" width="75.75" style="441" customWidth="1"/>
    <col min="3845" max="3845" width="19.58203125" style="441" customWidth="1"/>
    <col min="3846" max="3846" width="17.5" style="441" customWidth="1"/>
    <col min="3847" max="3847" width="16.25" style="441" customWidth="1"/>
    <col min="3848" max="3850" width="0" style="441" hidden="1" customWidth="1"/>
    <col min="3851" max="3851" width="13.58203125" style="441" customWidth="1"/>
    <col min="3852" max="3852" width="13.33203125" style="441" customWidth="1"/>
    <col min="3853" max="3853" width="13.58203125" style="441" customWidth="1"/>
    <col min="3854" max="3854" width="16.58203125" style="441" customWidth="1"/>
    <col min="3855" max="3855" width="11.5" style="441" bestFit="1" customWidth="1"/>
    <col min="3856" max="3856" width="19" style="441" bestFit="1" customWidth="1"/>
    <col min="3857" max="4097" width="9" style="441"/>
    <col min="4098" max="4098" width="2.08203125" style="441" customWidth="1"/>
    <col min="4099" max="4099" width="4.08203125" style="441" customWidth="1"/>
    <col min="4100" max="4100" width="75.75" style="441" customWidth="1"/>
    <col min="4101" max="4101" width="19.58203125" style="441" customWidth="1"/>
    <col min="4102" max="4102" width="17.5" style="441" customWidth="1"/>
    <col min="4103" max="4103" width="16.25" style="441" customWidth="1"/>
    <col min="4104" max="4106" width="0" style="441" hidden="1" customWidth="1"/>
    <col min="4107" max="4107" width="13.58203125" style="441" customWidth="1"/>
    <col min="4108" max="4108" width="13.33203125" style="441" customWidth="1"/>
    <col min="4109" max="4109" width="13.58203125" style="441" customWidth="1"/>
    <col min="4110" max="4110" width="16.58203125" style="441" customWidth="1"/>
    <col min="4111" max="4111" width="11.5" style="441" bestFit="1" customWidth="1"/>
    <col min="4112" max="4112" width="19" style="441" bestFit="1" customWidth="1"/>
    <col min="4113" max="4353" width="9" style="441"/>
    <col min="4354" max="4354" width="2.08203125" style="441" customWidth="1"/>
    <col min="4355" max="4355" width="4.08203125" style="441" customWidth="1"/>
    <col min="4356" max="4356" width="75.75" style="441" customWidth="1"/>
    <col min="4357" max="4357" width="19.58203125" style="441" customWidth="1"/>
    <col min="4358" max="4358" width="17.5" style="441" customWidth="1"/>
    <col min="4359" max="4359" width="16.25" style="441" customWidth="1"/>
    <col min="4360" max="4362" width="0" style="441" hidden="1" customWidth="1"/>
    <col min="4363" max="4363" width="13.58203125" style="441" customWidth="1"/>
    <col min="4364" max="4364" width="13.33203125" style="441" customWidth="1"/>
    <col min="4365" max="4365" width="13.58203125" style="441" customWidth="1"/>
    <col min="4366" max="4366" width="16.58203125" style="441" customWidth="1"/>
    <col min="4367" max="4367" width="11.5" style="441" bestFit="1" customWidth="1"/>
    <col min="4368" max="4368" width="19" style="441" bestFit="1" customWidth="1"/>
    <col min="4369" max="4609" width="9" style="441"/>
    <col min="4610" max="4610" width="2.08203125" style="441" customWidth="1"/>
    <col min="4611" max="4611" width="4.08203125" style="441" customWidth="1"/>
    <col min="4612" max="4612" width="75.75" style="441" customWidth="1"/>
    <col min="4613" max="4613" width="19.58203125" style="441" customWidth="1"/>
    <col min="4614" max="4614" width="17.5" style="441" customWidth="1"/>
    <col min="4615" max="4615" width="16.25" style="441" customWidth="1"/>
    <col min="4616" max="4618" width="0" style="441" hidden="1" customWidth="1"/>
    <col min="4619" max="4619" width="13.58203125" style="441" customWidth="1"/>
    <col min="4620" max="4620" width="13.33203125" style="441" customWidth="1"/>
    <col min="4621" max="4621" width="13.58203125" style="441" customWidth="1"/>
    <col min="4622" max="4622" width="16.58203125" style="441" customWidth="1"/>
    <col min="4623" max="4623" width="11.5" style="441" bestFit="1" customWidth="1"/>
    <col min="4624" max="4624" width="19" style="441" bestFit="1" customWidth="1"/>
    <col min="4625" max="4865" width="9" style="441"/>
    <col min="4866" max="4866" width="2.08203125" style="441" customWidth="1"/>
    <col min="4867" max="4867" width="4.08203125" style="441" customWidth="1"/>
    <col min="4868" max="4868" width="75.75" style="441" customWidth="1"/>
    <col min="4869" max="4869" width="19.58203125" style="441" customWidth="1"/>
    <col min="4870" max="4870" width="17.5" style="441" customWidth="1"/>
    <col min="4871" max="4871" width="16.25" style="441" customWidth="1"/>
    <col min="4872" max="4874" width="0" style="441" hidden="1" customWidth="1"/>
    <col min="4875" max="4875" width="13.58203125" style="441" customWidth="1"/>
    <col min="4876" max="4876" width="13.33203125" style="441" customWidth="1"/>
    <col min="4877" max="4877" width="13.58203125" style="441" customWidth="1"/>
    <col min="4878" max="4878" width="16.58203125" style="441" customWidth="1"/>
    <col min="4879" max="4879" width="11.5" style="441" bestFit="1" customWidth="1"/>
    <col min="4880" max="4880" width="19" style="441" bestFit="1" customWidth="1"/>
    <col min="4881" max="5121" width="9" style="441"/>
    <col min="5122" max="5122" width="2.08203125" style="441" customWidth="1"/>
    <col min="5123" max="5123" width="4.08203125" style="441" customWidth="1"/>
    <col min="5124" max="5124" width="75.75" style="441" customWidth="1"/>
    <col min="5125" max="5125" width="19.58203125" style="441" customWidth="1"/>
    <col min="5126" max="5126" width="17.5" style="441" customWidth="1"/>
    <col min="5127" max="5127" width="16.25" style="441" customWidth="1"/>
    <col min="5128" max="5130" width="0" style="441" hidden="1" customWidth="1"/>
    <col min="5131" max="5131" width="13.58203125" style="441" customWidth="1"/>
    <col min="5132" max="5132" width="13.33203125" style="441" customWidth="1"/>
    <col min="5133" max="5133" width="13.58203125" style="441" customWidth="1"/>
    <col min="5134" max="5134" width="16.58203125" style="441" customWidth="1"/>
    <col min="5135" max="5135" width="11.5" style="441" bestFit="1" customWidth="1"/>
    <col min="5136" max="5136" width="19" style="441" bestFit="1" customWidth="1"/>
    <col min="5137" max="5377" width="9" style="441"/>
    <col min="5378" max="5378" width="2.08203125" style="441" customWidth="1"/>
    <col min="5379" max="5379" width="4.08203125" style="441" customWidth="1"/>
    <col min="5380" max="5380" width="75.75" style="441" customWidth="1"/>
    <col min="5381" max="5381" width="19.58203125" style="441" customWidth="1"/>
    <col min="5382" max="5382" width="17.5" style="441" customWidth="1"/>
    <col min="5383" max="5383" width="16.25" style="441" customWidth="1"/>
    <col min="5384" max="5386" width="0" style="441" hidden="1" customWidth="1"/>
    <col min="5387" max="5387" width="13.58203125" style="441" customWidth="1"/>
    <col min="5388" max="5388" width="13.33203125" style="441" customWidth="1"/>
    <col min="5389" max="5389" width="13.58203125" style="441" customWidth="1"/>
    <col min="5390" max="5390" width="16.58203125" style="441" customWidth="1"/>
    <col min="5391" max="5391" width="11.5" style="441" bestFit="1" customWidth="1"/>
    <col min="5392" max="5392" width="19" style="441" bestFit="1" customWidth="1"/>
    <col min="5393" max="5633" width="9" style="441"/>
    <col min="5634" max="5634" width="2.08203125" style="441" customWidth="1"/>
    <col min="5635" max="5635" width="4.08203125" style="441" customWidth="1"/>
    <col min="5636" max="5636" width="75.75" style="441" customWidth="1"/>
    <col min="5637" max="5637" width="19.58203125" style="441" customWidth="1"/>
    <col min="5638" max="5638" width="17.5" style="441" customWidth="1"/>
    <col min="5639" max="5639" width="16.25" style="441" customWidth="1"/>
    <col min="5640" max="5642" width="0" style="441" hidden="1" customWidth="1"/>
    <col min="5643" max="5643" width="13.58203125" style="441" customWidth="1"/>
    <col min="5644" max="5644" width="13.33203125" style="441" customWidth="1"/>
    <col min="5645" max="5645" width="13.58203125" style="441" customWidth="1"/>
    <col min="5646" max="5646" width="16.58203125" style="441" customWidth="1"/>
    <col min="5647" max="5647" width="11.5" style="441" bestFit="1" customWidth="1"/>
    <col min="5648" max="5648" width="19" style="441" bestFit="1" customWidth="1"/>
    <col min="5649" max="5889" width="9" style="441"/>
    <col min="5890" max="5890" width="2.08203125" style="441" customWidth="1"/>
    <col min="5891" max="5891" width="4.08203125" style="441" customWidth="1"/>
    <col min="5892" max="5892" width="75.75" style="441" customWidth="1"/>
    <col min="5893" max="5893" width="19.58203125" style="441" customWidth="1"/>
    <col min="5894" max="5894" width="17.5" style="441" customWidth="1"/>
    <col min="5895" max="5895" width="16.25" style="441" customWidth="1"/>
    <col min="5896" max="5898" width="0" style="441" hidden="1" customWidth="1"/>
    <col min="5899" max="5899" width="13.58203125" style="441" customWidth="1"/>
    <col min="5900" max="5900" width="13.33203125" style="441" customWidth="1"/>
    <col min="5901" max="5901" width="13.58203125" style="441" customWidth="1"/>
    <col min="5902" max="5902" width="16.58203125" style="441" customWidth="1"/>
    <col min="5903" max="5903" width="11.5" style="441" bestFit="1" customWidth="1"/>
    <col min="5904" max="5904" width="19" style="441" bestFit="1" customWidth="1"/>
    <col min="5905" max="6145" width="9" style="441"/>
    <col min="6146" max="6146" width="2.08203125" style="441" customWidth="1"/>
    <col min="6147" max="6147" width="4.08203125" style="441" customWidth="1"/>
    <col min="6148" max="6148" width="75.75" style="441" customWidth="1"/>
    <col min="6149" max="6149" width="19.58203125" style="441" customWidth="1"/>
    <col min="6150" max="6150" width="17.5" style="441" customWidth="1"/>
    <col min="6151" max="6151" width="16.25" style="441" customWidth="1"/>
    <col min="6152" max="6154" width="0" style="441" hidden="1" customWidth="1"/>
    <col min="6155" max="6155" width="13.58203125" style="441" customWidth="1"/>
    <col min="6156" max="6156" width="13.33203125" style="441" customWidth="1"/>
    <col min="6157" max="6157" width="13.58203125" style="441" customWidth="1"/>
    <col min="6158" max="6158" width="16.58203125" style="441" customWidth="1"/>
    <col min="6159" max="6159" width="11.5" style="441" bestFit="1" customWidth="1"/>
    <col min="6160" max="6160" width="19" style="441" bestFit="1" customWidth="1"/>
    <col min="6161" max="6401" width="9" style="441"/>
    <col min="6402" max="6402" width="2.08203125" style="441" customWidth="1"/>
    <col min="6403" max="6403" width="4.08203125" style="441" customWidth="1"/>
    <col min="6404" max="6404" width="75.75" style="441" customWidth="1"/>
    <col min="6405" max="6405" width="19.58203125" style="441" customWidth="1"/>
    <col min="6406" max="6406" width="17.5" style="441" customWidth="1"/>
    <col min="6407" max="6407" width="16.25" style="441" customWidth="1"/>
    <col min="6408" max="6410" width="0" style="441" hidden="1" customWidth="1"/>
    <col min="6411" max="6411" width="13.58203125" style="441" customWidth="1"/>
    <col min="6412" max="6412" width="13.33203125" style="441" customWidth="1"/>
    <col min="6413" max="6413" width="13.58203125" style="441" customWidth="1"/>
    <col min="6414" max="6414" width="16.58203125" style="441" customWidth="1"/>
    <col min="6415" max="6415" width="11.5" style="441" bestFit="1" customWidth="1"/>
    <col min="6416" max="6416" width="19" style="441" bestFit="1" customWidth="1"/>
    <col min="6417" max="6657" width="9" style="441"/>
    <col min="6658" max="6658" width="2.08203125" style="441" customWidth="1"/>
    <col min="6659" max="6659" width="4.08203125" style="441" customWidth="1"/>
    <col min="6660" max="6660" width="75.75" style="441" customWidth="1"/>
    <col min="6661" max="6661" width="19.58203125" style="441" customWidth="1"/>
    <col min="6662" max="6662" width="17.5" style="441" customWidth="1"/>
    <col min="6663" max="6663" width="16.25" style="441" customWidth="1"/>
    <col min="6664" max="6666" width="0" style="441" hidden="1" customWidth="1"/>
    <col min="6667" max="6667" width="13.58203125" style="441" customWidth="1"/>
    <col min="6668" max="6668" width="13.33203125" style="441" customWidth="1"/>
    <col min="6669" max="6669" width="13.58203125" style="441" customWidth="1"/>
    <col min="6670" max="6670" width="16.58203125" style="441" customWidth="1"/>
    <col min="6671" max="6671" width="11.5" style="441" bestFit="1" customWidth="1"/>
    <col min="6672" max="6672" width="19" style="441" bestFit="1" customWidth="1"/>
    <col min="6673" max="6913" width="9" style="441"/>
    <col min="6914" max="6914" width="2.08203125" style="441" customWidth="1"/>
    <col min="6915" max="6915" width="4.08203125" style="441" customWidth="1"/>
    <col min="6916" max="6916" width="75.75" style="441" customWidth="1"/>
    <col min="6917" max="6917" width="19.58203125" style="441" customWidth="1"/>
    <col min="6918" max="6918" width="17.5" style="441" customWidth="1"/>
    <col min="6919" max="6919" width="16.25" style="441" customWidth="1"/>
    <col min="6920" max="6922" width="0" style="441" hidden="1" customWidth="1"/>
    <col min="6923" max="6923" width="13.58203125" style="441" customWidth="1"/>
    <col min="6924" max="6924" width="13.33203125" style="441" customWidth="1"/>
    <col min="6925" max="6925" width="13.58203125" style="441" customWidth="1"/>
    <col min="6926" max="6926" width="16.58203125" style="441" customWidth="1"/>
    <col min="6927" max="6927" width="11.5" style="441" bestFit="1" customWidth="1"/>
    <col min="6928" max="6928" width="19" style="441" bestFit="1" customWidth="1"/>
    <col min="6929" max="7169" width="9" style="441"/>
    <col min="7170" max="7170" width="2.08203125" style="441" customWidth="1"/>
    <col min="7171" max="7171" width="4.08203125" style="441" customWidth="1"/>
    <col min="7172" max="7172" width="75.75" style="441" customWidth="1"/>
    <col min="7173" max="7173" width="19.58203125" style="441" customWidth="1"/>
    <col min="7174" max="7174" width="17.5" style="441" customWidth="1"/>
    <col min="7175" max="7175" width="16.25" style="441" customWidth="1"/>
    <col min="7176" max="7178" width="0" style="441" hidden="1" customWidth="1"/>
    <col min="7179" max="7179" width="13.58203125" style="441" customWidth="1"/>
    <col min="7180" max="7180" width="13.33203125" style="441" customWidth="1"/>
    <col min="7181" max="7181" width="13.58203125" style="441" customWidth="1"/>
    <col min="7182" max="7182" width="16.58203125" style="441" customWidth="1"/>
    <col min="7183" max="7183" width="11.5" style="441" bestFit="1" customWidth="1"/>
    <col min="7184" max="7184" width="19" style="441" bestFit="1" customWidth="1"/>
    <col min="7185" max="7425" width="9" style="441"/>
    <col min="7426" max="7426" width="2.08203125" style="441" customWidth="1"/>
    <col min="7427" max="7427" width="4.08203125" style="441" customWidth="1"/>
    <col min="7428" max="7428" width="75.75" style="441" customWidth="1"/>
    <col min="7429" max="7429" width="19.58203125" style="441" customWidth="1"/>
    <col min="7430" max="7430" width="17.5" style="441" customWidth="1"/>
    <col min="7431" max="7431" width="16.25" style="441" customWidth="1"/>
    <col min="7432" max="7434" width="0" style="441" hidden="1" customWidth="1"/>
    <col min="7435" max="7435" width="13.58203125" style="441" customWidth="1"/>
    <col min="7436" max="7436" width="13.33203125" style="441" customWidth="1"/>
    <col min="7437" max="7437" width="13.58203125" style="441" customWidth="1"/>
    <col min="7438" max="7438" width="16.58203125" style="441" customWidth="1"/>
    <col min="7439" max="7439" width="11.5" style="441" bestFit="1" customWidth="1"/>
    <col min="7440" max="7440" width="19" style="441" bestFit="1" customWidth="1"/>
    <col min="7441" max="7681" width="9" style="441"/>
    <col min="7682" max="7682" width="2.08203125" style="441" customWidth="1"/>
    <col min="7683" max="7683" width="4.08203125" style="441" customWidth="1"/>
    <col min="7684" max="7684" width="75.75" style="441" customWidth="1"/>
    <col min="7685" max="7685" width="19.58203125" style="441" customWidth="1"/>
    <col min="7686" max="7686" width="17.5" style="441" customWidth="1"/>
    <col min="7687" max="7687" width="16.25" style="441" customWidth="1"/>
    <col min="7688" max="7690" width="0" style="441" hidden="1" customWidth="1"/>
    <col min="7691" max="7691" width="13.58203125" style="441" customWidth="1"/>
    <col min="7692" max="7692" width="13.33203125" style="441" customWidth="1"/>
    <col min="7693" max="7693" width="13.58203125" style="441" customWidth="1"/>
    <col min="7694" max="7694" width="16.58203125" style="441" customWidth="1"/>
    <col min="7695" max="7695" width="11.5" style="441" bestFit="1" customWidth="1"/>
    <col min="7696" max="7696" width="19" style="441" bestFit="1" customWidth="1"/>
    <col min="7697" max="7937" width="9" style="441"/>
    <col min="7938" max="7938" width="2.08203125" style="441" customWidth="1"/>
    <col min="7939" max="7939" width="4.08203125" style="441" customWidth="1"/>
    <col min="7940" max="7940" width="75.75" style="441" customWidth="1"/>
    <col min="7941" max="7941" width="19.58203125" style="441" customWidth="1"/>
    <col min="7942" max="7942" width="17.5" style="441" customWidth="1"/>
    <col min="7943" max="7943" width="16.25" style="441" customWidth="1"/>
    <col min="7944" max="7946" width="0" style="441" hidden="1" customWidth="1"/>
    <col min="7947" max="7947" width="13.58203125" style="441" customWidth="1"/>
    <col min="7948" max="7948" width="13.33203125" style="441" customWidth="1"/>
    <col min="7949" max="7949" width="13.58203125" style="441" customWidth="1"/>
    <col min="7950" max="7950" width="16.58203125" style="441" customWidth="1"/>
    <col min="7951" max="7951" width="11.5" style="441" bestFit="1" customWidth="1"/>
    <col min="7952" max="7952" width="19" style="441" bestFit="1" customWidth="1"/>
    <col min="7953" max="8193" width="9" style="441"/>
    <col min="8194" max="8194" width="2.08203125" style="441" customWidth="1"/>
    <col min="8195" max="8195" width="4.08203125" style="441" customWidth="1"/>
    <col min="8196" max="8196" width="75.75" style="441" customWidth="1"/>
    <col min="8197" max="8197" width="19.58203125" style="441" customWidth="1"/>
    <col min="8198" max="8198" width="17.5" style="441" customWidth="1"/>
    <col min="8199" max="8199" width="16.25" style="441" customWidth="1"/>
    <col min="8200" max="8202" width="0" style="441" hidden="1" customWidth="1"/>
    <col min="8203" max="8203" width="13.58203125" style="441" customWidth="1"/>
    <col min="8204" max="8204" width="13.33203125" style="441" customWidth="1"/>
    <col min="8205" max="8205" width="13.58203125" style="441" customWidth="1"/>
    <col min="8206" max="8206" width="16.58203125" style="441" customWidth="1"/>
    <col min="8207" max="8207" width="11.5" style="441" bestFit="1" customWidth="1"/>
    <col min="8208" max="8208" width="19" style="441" bestFit="1" customWidth="1"/>
    <col min="8209" max="8449" width="9" style="441"/>
    <col min="8450" max="8450" width="2.08203125" style="441" customWidth="1"/>
    <col min="8451" max="8451" width="4.08203125" style="441" customWidth="1"/>
    <col min="8452" max="8452" width="75.75" style="441" customWidth="1"/>
    <col min="8453" max="8453" width="19.58203125" style="441" customWidth="1"/>
    <col min="8454" max="8454" width="17.5" style="441" customWidth="1"/>
    <col min="8455" max="8455" width="16.25" style="441" customWidth="1"/>
    <col min="8456" max="8458" width="0" style="441" hidden="1" customWidth="1"/>
    <col min="8459" max="8459" width="13.58203125" style="441" customWidth="1"/>
    <col min="8460" max="8460" width="13.33203125" style="441" customWidth="1"/>
    <col min="8461" max="8461" width="13.58203125" style="441" customWidth="1"/>
    <col min="8462" max="8462" width="16.58203125" style="441" customWidth="1"/>
    <col min="8463" max="8463" width="11.5" style="441" bestFit="1" customWidth="1"/>
    <col min="8464" max="8464" width="19" style="441" bestFit="1" customWidth="1"/>
    <col min="8465" max="8705" width="9" style="441"/>
    <col min="8706" max="8706" width="2.08203125" style="441" customWidth="1"/>
    <col min="8707" max="8707" width="4.08203125" style="441" customWidth="1"/>
    <col min="8708" max="8708" width="75.75" style="441" customWidth="1"/>
    <col min="8709" max="8709" width="19.58203125" style="441" customWidth="1"/>
    <col min="8710" max="8710" width="17.5" style="441" customWidth="1"/>
    <col min="8711" max="8711" width="16.25" style="441" customWidth="1"/>
    <col min="8712" max="8714" width="0" style="441" hidden="1" customWidth="1"/>
    <col min="8715" max="8715" width="13.58203125" style="441" customWidth="1"/>
    <col min="8716" max="8716" width="13.33203125" style="441" customWidth="1"/>
    <col min="8717" max="8717" width="13.58203125" style="441" customWidth="1"/>
    <col min="8718" max="8718" width="16.58203125" style="441" customWidth="1"/>
    <col min="8719" max="8719" width="11.5" style="441" bestFit="1" customWidth="1"/>
    <col min="8720" max="8720" width="19" style="441" bestFit="1" customWidth="1"/>
    <col min="8721" max="8961" width="9" style="441"/>
    <col min="8962" max="8962" width="2.08203125" style="441" customWidth="1"/>
    <col min="8963" max="8963" width="4.08203125" style="441" customWidth="1"/>
    <col min="8964" max="8964" width="75.75" style="441" customWidth="1"/>
    <col min="8965" max="8965" width="19.58203125" style="441" customWidth="1"/>
    <col min="8966" max="8966" width="17.5" style="441" customWidth="1"/>
    <col min="8967" max="8967" width="16.25" style="441" customWidth="1"/>
    <col min="8968" max="8970" width="0" style="441" hidden="1" customWidth="1"/>
    <col min="8971" max="8971" width="13.58203125" style="441" customWidth="1"/>
    <col min="8972" max="8972" width="13.33203125" style="441" customWidth="1"/>
    <col min="8973" max="8973" width="13.58203125" style="441" customWidth="1"/>
    <col min="8974" max="8974" width="16.58203125" style="441" customWidth="1"/>
    <col min="8975" max="8975" width="11.5" style="441" bestFit="1" customWidth="1"/>
    <col min="8976" max="8976" width="19" style="441" bestFit="1" customWidth="1"/>
    <col min="8977" max="9217" width="9" style="441"/>
    <col min="9218" max="9218" width="2.08203125" style="441" customWidth="1"/>
    <col min="9219" max="9219" width="4.08203125" style="441" customWidth="1"/>
    <col min="9220" max="9220" width="75.75" style="441" customWidth="1"/>
    <col min="9221" max="9221" width="19.58203125" style="441" customWidth="1"/>
    <col min="9222" max="9222" width="17.5" style="441" customWidth="1"/>
    <col min="9223" max="9223" width="16.25" style="441" customWidth="1"/>
    <col min="9224" max="9226" width="0" style="441" hidden="1" customWidth="1"/>
    <col min="9227" max="9227" width="13.58203125" style="441" customWidth="1"/>
    <col min="9228" max="9228" width="13.33203125" style="441" customWidth="1"/>
    <col min="9229" max="9229" width="13.58203125" style="441" customWidth="1"/>
    <col min="9230" max="9230" width="16.58203125" style="441" customWidth="1"/>
    <col min="9231" max="9231" width="11.5" style="441" bestFit="1" customWidth="1"/>
    <col min="9232" max="9232" width="19" style="441" bestFit="1" customWidth="1"/>
    <col min="9233" max="9473" width="9" style="441"/>
    <col min="9474" max="9474" width="2.08203125" style="441" customWidth="1"/>
    <col min="9475" max="9475" width="4.08203125" style="441" customWidth="1"/>
    <col min="9476" max="9476" width="75.75" style="441" customWidth="1"/>
    <col min="9477" max="9477" width="19.58203125" style="441" customWidth="1"/>
    <col min="9478" max="9478" width="17.5" style="441" customWidth="1"/>
    <col min="9479" max="9479" width="16.25" style="441" customWidth="1"/>
    <col min="9480" max="9482" width="0" style="441" hidden="1" customWidth="1"/>
    <col min="9483" max="9483" width="13.58203125" style="441" customWidth="1"/>
    <col min="9484" max="9484" width="13.33203125" style="441" customWidth="1"/>
    <col min="9485" max="9485" width="13.58203125" style="441" customWidth="1"/>
    <col min="9486" max="9486" width="16.58203125" style="441" customWidth="1"/>
    <col min="9487" max="9487" width="11.5" style="441" bestFit="1" customWidth="1"/>
    <col min="9488" max="9488" width="19" style="441" bestFit="1" customWidth="1"/>
    <col min="9489" max="9729" width="9" style="441"/>
    <col min="9730" max="9730" width="2.08203125" style="441" customWidth="1"/>
    <col min="9731" max="9731" width="4.08203125" style="441" customWidth="1"/>
    <col min="9732" max="9732" width="75.75" style="441" customWidth="1"/>
    <col min="9733" max="9733" width="19.58203125" style="441" customWidth="1"/>
    <col min="9734" max="9734" width="17.5" style="441" customWidth="1"/>
    <col min="9735" max="9735" width="16.25" style="441" customWidth="1"/>
    <col min="9736" max="9738" width="0" style="441" hidden="1" customWidth="1"/>
    <col min="9739" max="9739" width="13.58203125" style="441" customWidth="1"/>
    <col min="9740" max="9740" width="13.33203125" style="441" customWidth="1"/>
    <col min="9741" max="9741" width="13.58203125" style="441" customWidth="1"/>
    <col min="9742" max="9742" width="16.58203125" style="441" customWidth="1"/>
    <col min="9743" max="9743" width="11.5" style="441" bestFit="1" customWidth="1"/>
    <col min="9744" max="9744" width="19" style="441" bestFit="1" customWidth="1"/>
    <col min="9745" max="9985" width="9" style="441"/>
    <col min="9986" max="9986" width="2.08203125" style="441" customWidth="1"/>
    <col min="9987" max="9987" width="4.08203125" style="441" customWidth="1"/>
    <col min="9988" max="9988" width="75.75" style="441" customWidth="1"/>
    <col min="9989" max="9989" width="19.58203125" style="441" customWidth="1"/>
    <col min="9990" max="9990" width="17.5" style="441" customWidth="1"/>
    <col min="9991" max="9991" width="16.25" style="441" customWidth="1"/>
    <col min="9992" max="9994" width="0" style="441" hidden="1" customWidth="1"/>
    <col min="9995" max="9995" width="13.58203125" style="441" customWidth="1"/>
    <col min="9996" max="9996" width="13.33203125" style="441" customWidth="1"/>
    <col min="9997" max="9997" width="13.58203125" style="441" customWidth="1"/>
    <col min="9998" max="9998" width="16.58203125" style="441" customWidth="1"/>
    <col min="9999" max="9999" width="11.5" style="441" bestFit="1" customWidth="1"/>
    <col min="10000" max="10000" width="19" style="441" bestFit="1" customWidth="1"/>
    <col min="10001" max="10241" width="9" style="441"/>
    <col min="10242" max="10242" width="2.08203125" style="441" customWidth="1"/>
    <col min="10243" max="10243" width="4.08203125" style="441" customWidth="1"/>
    <col min="10244" max="10244" width="75.75" style="441" customWidth="1"/>
    <col min="10245" max="10245" width="19.58203125" style="441" customWidth="1"/>
    <col min="10246" max="10246" width="17.5" style="441" customWidth="1"/>
    <col min="10247" max="10247" width="16.25" style="441" customWidth="1"/>
    <col min="10248" max="10250" width="0" style="441" hidden="1" customWidth="1"/>
    <col min="10251" max="10251" width="13.58203125" style="441" customWidth="1"/>
    <col min="10252" max="10252" width="13.33203125" style="441" customWidth="1"/>
    <col min="10253" max="10253" width="13.58203125" style="441" customWidth="1"/>
    <col min="10254" max="10254" width="16.58203125" style="441" customWidth="1"/>
    <col min="10255" max="10255" width="11.5" style="441" bestFit="1" customWidth="1"/>
    <col min="10256" max="10256" width="19" style="441" bestFit="1" customWidth="1"/>
    <col min="10257" max="10497" width="9" style="441"/>
    <col min="10498" max="10498" width="2.08203125" style="441" customWidth="1"/>
    <col min="10499" max="10499" width="4.08203125" style="441" customWidth="1"/>
    <col min="10500" max="10500" width="75.75" style="441" customWidth="1"/>
    <col min="10501" max="10501" width="19.58203125" style="441" customWidth="1"/>
    <col min="10502" max="10502" width="17.5" style="441" customWidth="1"/>
    <col min="10503" max="10503" width="16.25" style="441" customWidth="1"/>
    <col min="10504" max="10506" width="0" style="441" hidden="1" customWidth="1"/>
    <col min="10507" max="10507" width="13.58203125" style="441" customWidth="1"/>
    <col min="10508" max="10508" width="13.33203125" style="441" customWidth="1"/>
    <col min="10509" max="10509" width="13.58203125" style="441" customWidth="1"/>
    <col min="10510" max="10510" width="16.58203125" style="441" customWidth="1"/>
    <col min="10511" max="10511" width="11.5" style="441" bestFit="1" customWidth="1"/>
    <col min="10512" max="10512" width="19" style="441" bestFit="1" customWidth="1"/>
    <col min="10513" max="10753" width="9" style="441"/>
    <col min="10754" max="10754" width="2.08203125" style="441" customWidth="1"/>
    <col min="10755" max="10755" width="4.08203125" style="441" customWidth="1"/>
    <col min="10756" max="10756" width="75.75" style="441" customWidth="1"/>
    <col min="10757" max="10757" width="19.58203125" style="441" customWidth="1"/>
    <col min="10758" max="10758" width="17.5" style="441" customWidth="1"/>
    <col min="10759" max="10759" width="16.25" style="441" customWidth="1"/>
    <col min="10760" max="10762" width="0" style="441" hidden="1" customWidth="1"/>
    <col min="10763" max="10763" width="13.58203125" style="441" customWidth="1"/>
    <col min="10764" max="10764" width="13.33203125" style="441" customWidth="1"/>
    <col min="10765" max="10765" width="13.58203125" style="441" customWidth="1"/>
    <col min="10766" max="10766" width="16.58203125" style="441" customWidth="1"/>
    <col min="10767" max="10767" width="11.5" style="441" bestFit="1" customWidth="1"/>
    <col min="10768" max="10768" width="19" style="441" bestFit="1" customWidth="1"/>
    <col min="10769" max="11009" width="9" style="441"/>
    <col min="11010" max="11010" width="2.08203125" style="441" customWidth="1"/>
    <col min="11011" max="11011" width="4.08203125" style="441" customWidth="1"/>
    <col min="11012" max="11012" width="75.75" style="441" customWidth="1"/>
    <col min="11013" max="11013" width="19.58203125" style="441" customWidth="1"/>
    <col min="11014" max="11014" width="17.5" style="441" customWidth="1"/>
    <col min="11015" max="11015" width="16.25" style="441" customWidth="1"/>
    <col min="11016" max="11018" width="0" style="441" hidden="1" customWidth="1"/>
    <col min="11019" max="11019" width="13.58203125" style="441" customWidth="1"/>
    <col min="11020" max="11020" width="13.33203125" style="441" customWidth="1"/>
    <col min="11021" max="11021" width="13.58203125" style="441" customWidth="1"/>
    <col min="11022" max="11022" width="16.58203125" style="441" customWidth="1"/>
    <col min="11023" max="11023" width="11.5" style="441" bestFit="1" customWidth="1"/>
    <col min="11024" max="11024" width="19" style="441" bestFit="1" customWidth="1"/>
    <col min="11025" max="11265" width="9" style="441"/>
    <col min="11266" max="11266" width="2.08203125" style="441" customWidth="1"/>
    <col min="11267" max="11267" width="4.08203125" style="441" customWidth="1"/>
    <col min="11268" max="11268" width="75.75" style="441" customWidth="1"/>
    <col min="11269" max="11269" width="19.58203125" style="441" customWidth="1"/>
    <col min="11270" max="11270" width="17.5" style="441" customWidth="1"/>
    <col min="11271" max="11271" width="16.25" style="441" customWidth="1"/>
    <col min="11272" max="11274" width="0" style="441" hidden="1" customWidth="1"/>
    <col min="11275" max="11275" width="13.58203125" style="441" customWidth="1"/>
    <col min="11276" max="11276" width="13.33203125" style="441" customWidth="1"/>
    <col min="11277" max="11277" width="13.58203125" style="441" customWidth="1"/>
    <col min="11278" max="11278" width="16.58203125" style="441" customWidth="1"/>
    <col min="11279" max="11279" width="11.5" style="441" bestFit="1" customWidth="1"/>
    <col min="11280" max="11280" width="19" style="441" bestFit="1" customWidth="1"/>
    <col min="11281" max="11521" width="9" style="441"/>
    <col min="11522" max="11522" width="2.08203125" style="441" customWidth="1"/>
    <col min="11523" max="11523" width="4.08203125" style="441" customWidth="1"/>
    <col min="11524" max="11524" width="75.75" style="441" customWidth="1"/>
    <col min="11525" max="11525" width="19.58203125" style="441" customWidth="1"/>
    <col min="11526" max="11526" width="17.5" style="441" customWidth="1"/>
    <col min="11527" max="11527" width="16.25" style="441" customWidth="1"/>
    <col min="11528" max="11530" width="0" style="441" hidden="1" customWidth="1"/>
    <col min="11531" max="11531" width="13.58203125" style="441" customWidth="1"/>
    <col min="11532" max="11532" width="13.33203125" style="441" customWidth="1"/>
    <col min="11533" max="11533" width="13.58203125" style="441" customWidth="1"/>
    <col min="11534" max="11534" width="16.58203125" style="441" customWidth="1"/>
    <col min="11535" max="11535" width="11.5" style="441" bestFit="1" customWidth="1"/>
    <col min="11536" max="11536" width="19" style="441" bestFit="1" customWidth="1"/>
    <col min="11537" max="11777" width="9" style="441"/>
    <col min="11778" max="11778" width="2.08203125" style="441" customWidth="1"/>
    <col min="11779" max="11779" width="4.08203125" style="441" customWidth="1"/>
    <col min="11780" max="11780" width="75.75" style="441" customWidth="1"/>
    <col min="11781" max="11781" width="19.58203125" style="441" customWidth="1"/>
    <col min="11782" max="11782" width="17.5" style="441" customWidth="1"/>
    <col min="11783" max="11783" width="16.25" style="441" customWidth="1"/>
    <col min="11784" max="11786" width="0" style="441" hidden="1" customWidth="1"/>
    <col min="11787" max="11787" width="13.58203125" style="441" customWidth="1"/>
    <col min="11788" max="11788" width="13.33203125" style="441" customWidth="1"/>
    <col min="11789" max="11789" width="13.58203125" style="441" customWidth="1"/>
    <col min="11790" max="11790" width="16.58203125" style="441" customWidth="1"/>
    <col min="11791" max="11791" width="11.5" style="441" bestFit="1" customWidth="1"/>
    <col min="11792" max="11792" width="19" style="441" bestFit="1" customWidth="1"/>
    <col min="11793" max="12033" width="9" style="441"/>
    <col min="12034" max="12034" width="2.08203125" style="441" customWidth="1"/>
    <col min="12035" max="12035" width="4.08203125" style="441" customWidth="1"/>
    <col min="12036" max="12036" width="75.75" style="441" customWidth="1"/>
    <col min="12037" max="12037" width="19.58203125" style="441" customWidth="1"/>
    <col min="12038" max="12038" width="17.5" style="441" customWidth="1"/>
    <col min="12039" max="12039" width="16.25" style="441" customWidth="1"/>
    <col min="12040" max="12042" width="0" style="441" hidden="1" customWidth="1"/>
    <col min="12043" max="12043" width="13.58203125" style="441" customWidth="1"/>
    <col min="12044" max="12044" width="13.33203125" style="441" customWidth="1"/>
    <col min="12045" max="12045" width="13.58203125" style="441" customWidth="1"/>
    <col min="12046" max="12046" width="16.58203125" style="441" customWidth="1"/>
    <col min="12047" max="12047" width="11.5" style="441" bestFit="1" customWidth="1"/>
    <col min="12048" max="12048" width="19" style="441" bestFit="1" customWidth="1"/>
    <col min="12049" max="12289" width="9" style="441"/>
    <col min="12290" max="12290" width="2.08203125" style="441" customWidth="1"/>
    <col min="12291" max="12291" width="4.08203125" style="441" customWidth="1"/>
    <col min="12292" max="12292" width="75.75" style="441" customWidth="1"/>
    <col min="12293" max="12293" width="19.58203125" style="441" customWidth="1"/>
    <col min="12294" max="12294" width="17.5" style="441" customWidth="1"/>
    <col min="12295" max="12295" width="16.25" style="441" customWidth="1"/>
    <col min="12296" max="12298" width="0" style="441" hidden="1" customWidth="1"/>
    <col min="12299" max="12299" width="13.58203125" style="441" customWidth="1"/>
    <col min="12300" max="12300" width="13.33203125" style="441" customWidth="1"/>
    <col min="12301" max="12301" width="13.58203125" style="441" customWidth="1"/>
    <col min="12302" max="12302" width="16.58203125" style="441" customWidth="1"/>
    <col min="12303" max="12303" width="11.5" style="441" bestFit="1" customWidth="1"/>
    <col min="12304" max="12304" width="19" style="441" bestFit="1" customWidth="1"/>
    <col min="12305" max="12545" width="9" style="441"/>
    <col min="12546" max="12546" width="2.08203125" style="441" customWidth="1"/>
    <col min="12547" max="12547" width="4.08203125" style="441" customWidth="1"/>
    <col min="12548" max="12548" width="75.75" style="441" customWidth="1"/>
    <col min="12549" max="12549" width="19.58203125" style="441" customWidth="1"/>
    <col min="12550" max="12550" width="17.5" style="441" customWidth="1"/>
    <col min="12551" max="12551" width="16.25" style="441" customWidth="1"/>
    <col min="12552" max="12554" width="0" style="441" hidden="1" customWidth="1"/>
    <col min="12555" max="12555" width="13.58203125" style="441" customWidth="1"/>
    <col min="12556" max="12556" width="13.33203125" style="441" customWidth="1"/>
    <col min="12557" max="12557" width="13.58203125" style="441" customWidth="1"/>
    <col min="12558" max="12558" width="16.58203125" style="441" customWidth="1"/>
    <col min="12559" max="12559" width="11.5" style="441" bestFit="1" customWidth="1"/>
    <col min="12560" max="12560" width="19" style="441" bestFit="1" customWidth="1"/>
    <col min="12561" max="12801" width="9" style="441"/>
    <col min="12802" max="12802" width="2.08203125" style="441" customWidth="1"/>
    <col min="12803" max="12803" width="4.08203125" style="441" customWidth="1"/>
    <col min="12804" max="12804" width="75.75" style="441" customWidth="1"/>
    <col min="12805" max="12805" width="19.58203125" style="441" customWidth="1"/>
    <col min="12806" max="12806" width="17.5" style="441" customWidth="1"/>
    <col min="12807" max="12807" width="16.25" style="441" customWidth="1"/>
    <col min="12808" max="12810" width="0" style="441" hidden="1" customWidth="1"/>
    <col min="12811" max="12811" width="13.58203125" style="441" customWidth="1"/>
    <col min="12812" max="12812" width="13.33203125" style="441" customWidth="1"/>
    <col min="12813" max="12813" width="13.58203125" style="441" customWidth="1"/>
    <col min="12814" max="12814" width="16.58203125" style="441" customWidth="1"/>
    <col min="12815" max="12815" width="11.5" style="441" bestFit="1" customWidth="1"/>
    <col min="12816" max="12816" width="19" style="441" bestFit="1" customWidth="1"/>
    <col min="12817" max="13057" width="9" style="441"/>
    <col min="13058" max="13058" width="2.08203125" style="441" customWidth="1"/>
    <col min="13059" max="13059" width="4.08203125" style="441" customWidth="1"/>
    <col min="13060" max="13060" width="75.75" style="441" customWidth="1"/>
    <col min="13061" max="13061" width="19.58203125" style="441" customWidth="1"/>
    <col min="13062" max="13062" width="17.5" style="441" customWidth="1"/>
    <col min="13063" max="13063" width="16.25" style="441" customWidth="1"/>
    <col min="13064" max="13066" width="0" style="441" hidden="1" customWidth="1"/>
    <col min="13067" max="13067" width="13.58203125" style="441" customWidth="1"/>
    <col min="13068" max="13068" width="13.33203125" style="441" customWidth="1"/>
    <col min="13069" max="13069" width="13.58203125" style="441" customWidth="1"/>
    <col min="13070" max="13070" width="16.58203125" style="441" customWidth="1"/>
    <col min="13071" max="13071" width="11.5" style="441" bestFit="1" customWidth="1"/>
    <col min="13072" max="13072" width="19" style="441" bestFit="1" customWidth="1"/>
    <col min="13073" max="13313" width="9" style="441"/>
    <col min="13314" max="13314" width="2.08203125" style="441" customWidth="1"/>
    <col min="13315" max="13315" width="4.08203125" style="441" customWidth="1"/>
    <col min="13316" max="13316" width="75.75" style="441" customWidth="1"/>
    <col min="13317" max="13317" width="19.58203125" style="441" customWidth="1"/>
    <col min="13318" max="13318" width="17.5" style="441" customWidth="1"/>
    <col min="13319" max="13319" width="16.25" style="441" customWidth="1"/>
    <col min="13320" max="13322" width="0" style="441" hidden="1" customWidth="1"/>
    <col min="13323" max="13323" width="13.58203125" style="441" customWidth="1"/>
    <col min="13324" max="13324" width="13.33203125" style="441" customWidth="1"/>
    <col min="13325" max="13325" width="13.58203125" style="441" customWidth="1"/>
    <col min="13326" max="13326" width="16.58203125" style="441" customWidth="1"/>
    <col min="13327" max="13327" width="11.5" style="441" bestFit="1" customWidth="1"/>
    <col min="13328" max="13328" width="19" style="441" bestFit="1" customWidth="1"/>
    <col min="13329" max="13569" width="9" style="441"/>
    <col min="13570" max="13570" width="2.08203125" style="441" customWidth="1"/>
    <col min="13571" max="13571" width="4.08203125" style="441" customWidth="1"/>
    <col min="13572" max="13572" width="75.75" style="441" customWidth="1"/>
    <col min="13573" max="13573" width="19.58203125" style="441" customWidth="1"/>
    <col min="13574" max="13574" width="17.5" style="441" customWidth="1"/>
    <col min="13575" max="13575" width="16.25" style="441" customWidth="1"/>
    <col min="13576" max="13578" width="0" style="441" hidden="1" customWidth="1"/>
    <col min="13579" max="13579" width="13.58203125" style="441" customWidth="1"/>
    <col min="13580" max="13580" width="13.33203125" style="441" customWidth="1"/>
    <col min="13581" max="13581" width="13.58203125" style="441" customWidth="1"/>
    <col min="13582" max="13582" width="16.58203125" style="441" customWidth="1"/>
    <col min="13583" max="13583" width="11.5" style="441" bestFit="1" customWidth="1"/>
    <col min="13584" max="13584" width="19" style="441" bestFit="1" customWidth="1"/>
    <col min="13585" max="13825" width="9" style="441"/>
    <col min="13826" max="13826" width="2.08203125" style="441" customWidth="1"/>
    <col min="13827" max="13827" width="4.08203125" style="441" customWidth="1"/>
    <col min="13828" max="13828" width="75.75" style="441" customWidth="1"/>
    <col min="13829" max="13829" width="19.58203125" style="441" customWidth="1"/>
    <col min="13830" max="13830" width="17.5" style="441" customWidth="1"/>
    <col min="13831" max="13831" width="16.25" style="441" customWidth="1"/>
    <col min="13832" max="13834" width="0" style="441" hidden="1" customWidth="1"/>
    <col min="13835" max="13835" width="13.58203125" style="441" customWidth="1"/>
    <col min="13836" max="13836" width="13.33203125" style="441" customWidth="1"/>
    <col min="13837" max="13837" width="13.58203125" style="441" customWidth="1"/>
    <col min="13838" max="13838" width="16.58203125" style="441" customWidth="1"/>
    <col min="13839" max="13839" width="11.5" style="441" bestFit="1" customWidth="1"/>
    <col min="13840" max="13840" width="19" style="441" bestFit="1" customWidth="1"/>
    <col min="13841" max="14081" width="9" style="441"/>
    <col min="14082" max="14082" width="2.08203125" style="441" customWidth="1"/>
    <col min="14083" max="14083" width="4.08203125" style="441" customWidth="1"/>
    <col min="14084" max="14084" width="75.75" style="441" customWidth="1"/>
    <col min="14085" max="14085" width="19.58203125" style="441" customWidth="1"/>
    <col min="14086" max="14086" width="17.5" style="441" customWidth="1"/>
    <col min="14087" max="14087" width="16.25" style="441" customWidth="1"/>
    <col min="14088" max="14090" width="0" style="441" hidden="1" customWidth="1"/>
    <col min="14091" max="14091" width="13.58203125" style="441" customWidth="1"/>
    <col min="14092" max="14092" width="13.33203125" style="441" customWidth="1"/>
    <col min="14093" max="14093" width="13.58203125" style="441" customWidth="1"/>
    <col min="14094" max="14094" width="16.58203125" style="441" customWidth="1"/>
    <col min="14095" max="14095" width="11.5" style="441" bestFit="1" customWidth="1"/>
    <col min="14096" max="14096" width="19" style="441" bestFit="1" customWidth="1"/>
    <col min="14097" max="14337" width="9" style="441"/>
    <col min="14338" max="14338" width="2.08203125" style="441" customWidth="1"/>
    <col min="14339" max="14339" width="4.08203125" style="441" customWidth="1"/>
    <col min="14340" max="14340" width="75.75" style="441" customWidth="1"/>
    <col min="14341" max="14341" width="19.58203125" style="441" customWidth="1"/>
    <col min="14342" max="14342" width="17.5" style="441" customWidth="1"/>
    <col min="14343" max="14343" width="16.25" style="441" customWidth="1"/>
    <col min="14344" max="14346" width="0" style="441" hidden="1" customWidth="1"/>
    <col min="14347" max="14347" width="13.58203125" style="441" customWidth="1"/>
    <col min="14348" max="14348" width="13.33203125" style="441" customWidth="1"/>
    <col min="14349" max="14349" width="13.58203125" style="441" customWidth="1"/>
    <col min="14350" max="14350" width="16.58203125" style="441" customWidth="1"/>
    <col min="14351" max="14351" width="11.5" style="441" bestFit="1" customWidth="1"/>
    <col min="14352" max="14352" width="19" style="441" bestFit="1" customWidth="1"/>
    <col min="14353" max="14593" width="9" style="441"/>
    <col min="14594" max="14594" width="2.08203125" style="441" customWidth="1"/>
    <col min="14595" max="14595" width="4.08203125" style="441" customWidth="1"/>
    <col min="14596" max="14596" width="75.75" style="441" customWidth="1"/>
    <col min="14597" max="14597" width="19.58203125" style="441" customWidth="1"/>
    <col min="14598" max="14598" width="17.5" style="441" customWidth="1"/>
    <col min="14599" max="14599" width="16.25" style="441" customWidth="1"/>
    <col min="14600" max="14602" width="0" style="441" hidden="1" customWidth="1"/>
    <col min="14603" max="14603" width="13.58203125" style="441" customWidth="1"/>
    <col min="14604" max="14604" width="13.33203125" style="441" customWidth="1"/>
    <col min="14605" max="14605" width="13.58203125" style="441" customWidth="1"/>
    <col min="14606" max="14606" width="16.58203125" style="441" customWidth="1"/>
    <col min="14607" max="14607" width="11.5" style="441" bestFit="1" customWidth="1"/>
    <col min="14608" max="14608" width="19" style="441" bestFit="1" customWidth="1"/>
    <col min="14609" max="14849" width="9" style="441"/>
    <col min="14850" max="14850" width="2.08203125" style="441" customWidth="1"/>
    <col min="14851" max="14851" width="4.08203125" style="441" customWidth="1"/>
    <col min="14852" max="14852" width="75.75" style="441" customWidth="1"/>
    <col min="14853" max="14853" width="19.58203125" style="441" customWidth="1"/>
    <col min="14854" max="14854" width="17.5" style="441" customWidth="1"/>
    <col min="14855" max="14855" width="16.25" style="441" customWidth="1"/>
    <col min="14856" max="14858" width="0" style="441" hidden="1" customWidth="1"/>
    <col min="14859" max="14859" width="13.58203125" style="441" customWidth="1"/>
    <col min="14860" max="14860" width="13.33203125" style="441" customWidth="1"/>
    <col min="14861" max="14861" width="13.58203125" style="441" customWidth="1"/>
    <col min="14862" max="14862" width="16.58203125" style="441" customWidth="1"/>
    <col min="14863" max="14863" width="11.5" style="441" bestFit="1" customWidth="1"/>
    <col min="14864" max="14864" width="19" style="441" bestFit="1" customWidth="1"/>
    <col min="14865" max="15105" width="9" style="441"/>
    <col min="15106" max="15106" width="2.08203125" style="441" customWidth="1"/>
    <col min="15107" max="15107" width="4.08203125" style="441" customWidth="1"/>
    <col min="15108" max="15108" width="75.75" style="441" customWidth="1"/>
    <col min="15109" max="15109" width="19.58203125" style="441" customWidth="1"/>
    <col min="15110" max="15110" width="17.5" style="441" customWidth="1"/>
    <col min="15111" max="15111" width="16.25" style="441" customWidth="1"/>
    <col min="15112" max="15114" width="0" style="441" hidden="1" customWidth="1"/>
    <col min="15115" max="15115" width="13.58203125" style="441" customWidth="1"/>
    <col min="15116" max="15116" width="13.33203125" style="441" customWidth="1"/>
    <col min="15117" max="15117" width="13.58203125" style="441" customWidth="1"/>
    <col min="15118" max="15118" width="16.58203125" style="441" customWidth="1"/>
    <col min="15119" max="15119" width="11.5" style="441" bestFit="1" customWidth="1"/>
    <col min="15120" max="15120" width="19" style="441" bestFit="1" customWidth="1"/>
    <col min="15121" max="15361" width="9" style="441"/>
    <col min="15362" max="15362" width="2.08203125" style="441" customWidth="1"/>
    <col min="15363" max="15363" width="4.08203125" style="441" customWidth="1"/>
    <col min="15364" max="15364" width="75.75" style="441" customWidth="1"/>
    <col min="15365" max="15365" width="19.58203125" style="441" customWidth="1"/>
    <col min="15366" max="15366" width="17.5" style="441" customWidth="1"/>
    <col min="15367" max="15367" width="16.25" style="441" customWidth="1"/>
    <col min="15368" max="15370" width="0" style="441" hidden="1" customWidth="1"/>
    <col min="15371" max="15371" width="13.58203125" style="441" customWidth="1"/>
    <col min="15372" max="15372" width="13.33203125" style="441" customWidth="1"/>
    <col min="15373" max="15373" width="13.58203125" style="441" customWidth="1"/>
    <col min="15374" max="15374" width="16.58203125" style="441" customWidth="1"/>
    <col min="15375" max="15375" width="11.5" style="441" bestFit="1" customWidth="1"/>
    <col min="15376" max="15376" width="19" style="441" bestFit="1" customWidth="1"/>
    <col min="15377" max="15617" width="9" style="441"/>
    <col min="15618" max="15618" width="2.08203125" style="441" customWidth="1"/>
    <col min="15619" max="15619" width="4.08203125" style="441" customWidth="1"/>
    <col min="15620" max="15620" width="75.75" style="441" customWidth="1"/>
    <col min="15621" max="15621" width="19.58203125" style="441" customWidth="1"/>
    <col min="15622" max="15622" width="17.5" style="441" customWidth="1"/>
    <col min="15623" max="15623" width="16.25" style="441" customWidth="1"/>
    <col min="15624" max="15626" width="0" style="441" hidden="1" customWidth="1"/>
    <col min="15627" max="15627" width="13.58203125" style="441" customWidth="1"/>
    <col min="15628" max="15628" width="13.33203125" style="441" customWidth="1"/>
    <col min="15629" max="15629" width="13.58203125" style="441" customWidth="1"/>
    <col min="15630" max="15630" width="16.58203125" style="441" customWidth="1"/>
    <col min="15631" max="15631" width="11.5" style="441" bestFit="1" customWidth="1"/>
    <col min="15632" max="15632" width="19" style="441" bestFit="1" customWidth="1"/>
    <col min="15633" max="15873" width="9" style="441"/>
    <col min="15874" max="15874" width="2.08203125" style="441" customWidth="1"/>
    <col min="15875" max="15875" width="4.08203125" style="441" customWidth="1"/>
    <col min="15876" max="15876" width="75.75" style="441" customWidth="1"/>
    <col min="15877" max="15877" width="19.58203125" style="441" customWidth="1"/>
    <col min="15878" max="15878" width="17.5" style="441" customWidth="1"/>
    <col min="15879" max="15879" width="16.25" style="441" customWidth="1"/>
    <col min="15880" max="15882" width="0" style="441" hidden="1" customWidth="1"/>
    <col min="15883" max="15883" width="13.58203125" style="441" customWidth="1"/>
    <col min="15884" max="15884" width="13.33203125" style="441" customWidth="1"/>
    <col min="15885" max="15885" width="13.58203125" style="441" customWidth="1"/>
    <col min="15886" max="15886" width="16.58203125" style="441" customWidth="1"/>
    <col min="15887" max="15887" width="11.5" style="441" bestFit="1" customWidth="1"/>
    <col min="15888" max="15888" width="19" style="441" bestFit="1" customWidth="1"/>
    <col min="15889" max="16129" width="9" style="441"/>
    <col min="16130" max="16130" width="2.08203125" style="441" customWidth="1"/>
    <col min="16131" max="16131" width="4.08203125" style="441" customWidth="1"/>
    <col min="16132" max="16132" width="75.75" style="441" customWidth="1"/>
    <col min="16133" max="16133" width="19.58203125" style="441" customWidth="1"/>
    <col min="16134" max="16134" width="17.5" style="441" customWidth="1"/>
    <col min="16135" max="16135" width="16.25" style="441" customWidth="1"/>
    <col min="16136" max="16138" width="0" style="441" hidden="1" customWidth="1"/>
    <col min="16139" max="16139" width="13.58203125" style="441" customWidth="1"/>
    <col min="16140" max="16140" width="13.33203125" style="441" customWidth="1"/>
    <col min="16141" max="16141" width="13.58203125" style="441" customWidth="1"/>
    <col min="16142" max="16142" width="16.58203125" style="441" customWidth="1"/>
    <col min="16143" max="16143" width="11.5" style="441" bestFit="1" customWidth="1"/>
    <col min="16144" max="16144" width="19" style="441" bestFit="1" customWidth="1"/>
    <col min="16145" max="16384" width="9" style="441"/>
  </cols>
  <sheetData>
    <row r="1" spans="3:19" ht="27.65" customHeight="1" x14ac:dyDescent="0.35">
      <c r="D1" s="440"/>
      <c r="M1" s="653" t="s">
        <v>416</v>
      </c>
      <c r="N1" s="653"/>
    </row>
    <row r="2" spans="3:19" ht="30.75" customHeight="1" x14ac:dyDescent="0.35">
      <c r="C2" s="654" t="s">
        <v>417</v>
      </c>
      <c r="D2" s="654"/>
      <c r="E2" s="654"/>
      <c r="F2" s="654"/>
      <c r="G2" s="654"/>
      <c r="H2" s="654"/>
      <c r="I2" s="654"/>
      <c r="J2" s="654"/>
      <c r="K2" s="654"/>
      <c r="L2" s="654"/>
      <c r="M2" s="654"/>
      <c r="N2" s="654"/>
    </row>
    <row r="3" spans="3:19" ht="25.5" customHeight="1" x14ac:dyDescent="0.35">
      <c r="C3" s="655" t="s">
        <v>414</v>
      </c>
      <c r="D3" s="654"/>
      <c r="E3" s="654"/>
      <c r="F3" s="654"/>
      <c r="G3" s="654"/>
      <c r="H3" s="654"/>
      <c r="I3" s="654"/>
      <c r="J3" s="654"/>
      <c r="K3" s="654"/>
      <c r="L3" s="654"/>
      <c r="M3" s="654"/>
      <c r="N3" s="654"/>
    </row>
    <row r="4" spans="3:19" ht="21" customHeight="1" x14ac:dyDescent="0.35">
      <c r="C4" s="442"/>
      <c r="D4" s="443"/>
      <c r="E4" s="443"/>
      <c r="F4" s="443"/>
      <c r="G4" s="443"/>
      <c r="H4" s="443"/>
      <c r="I4" s="443"/>
      <c r="J4" s="443"/>
      <c r="K4" s="443"/>
      <c r="L4" s="443"/>
      <c r="M4" s="656" t="s">
        <v>418</v>
      </c>
      <c r="N4" s="656"/>
    </row>
    <row r="5" spans="3:19" s="445" customFormat="1" ht="37.5" customHeight="1" x14ac:dyDescent="0.35">
      <c r="C5" s="650" t="s">
        <v>419</v>
      </c>
      <c r="D5" s="650" t="s">
        <v>420</v>
      </c>
      <c r="E5" s="650" t="s">
        <v>421</v>
      </c>
      <c r="F5" s="650"/>
      <c r="G5" s="650"/>
      <c r="H5" s="650" t="s">
        <v>422</v>
      </c>
      <c r="I5" s="650"/>
      <c r="J5" s="650"/>
      <c r="K5" s="650"/>
      <c r="L5" s="650"/>
      <c r="M5" s="650"/>
      <c r="N5" s="650" t="s">
        <v>128</v>
      </c>
    </row>
    <row r="6" spans="3:19" s="445" customFormat="1" ht="28.5" customHeight="1" x14ac:dyDescent="0.35">
      <c r="C6" s="650"/>
      <c r="D6" s="650"/>
      <c r="E6" s="650" t="s">
        <v>26</v>
      </c>
      <c r="F6" s="649" t="s">
        <v>423</v>
      </c>
      <c r="G6" s="649"/>
      <c r="H6" s="650" t="s">
        <v>424</v>
      </c>
      <c r="I6" s="650"/>
      <c r="J6" s="650"/>
      <c r="K6" s="650" t="s">
        <v>425</v>
      </c>
      <c r="L6" s="650"/>
      <c r="M6" s="650"/>
      <c r="N6" s="650"/>
    </row>
    <row r="7" spans="3:19" s="443" customFormat="1" ht="27" customHeight="1" x14ac:dyDescent="0.35">
      <c r="C7" s="650"/>
      <c r="D7" s="650"/>
      <c r="E7" s="650"/>
      <c r="F7" s="651" t="s">
        <v>426</v>
      </c>
      <c r="G7" s="650" t="s">
        <v>427</v>
      </c>
      <c r="H7" s="650" t="s">
        <v>428</v>
      </c>
      <c r="I7" s="652" t="s">
        <v>423</v>
      </c>
      <c r="J7" s="652"/>
      <c r="K7" s="650" t="s">
        <v>429</v>
      </c>
      <c r="L7" s="652" t="s">
        <v>423</v>
      </c>
      <c r="M7" s="652"/>
      <c r="N7" s="650"/>
    </row>
    <row r="8" spans="3:19" s="446" customFormat="1" ht="42.75" customHeight="1" x14ac:dyDescent="0.35">
      <c r="C8" s="650"/>
      <c r="D8" s="650"/>
      <c r="E8" s="650"/>
      <c r="F8" s="651"/>
      <c r="G8" s="650"/>
      <c r="H8" s="650"/>
      <c r="I8" s="444" t="s">
        <v>426</v>
      </c>
      <c r="J8" s="444" t="s">
        <v>427</v>
      </c>
      <c r="K8" s="650"/>
      <c r="L8" s="444" t="s">
        <v>426</v>
      </c>
      <c r="M8" s="444" t="s">
        <v>427</v>
      </c>
      <c r="N8" s="650"/>
    </row>
    <row r="9" spans="3:19" s="443" customFormat="1" ht="33.75" customHeight="1" x14ac:dyDescent="0.35">
      <c r="C9" s="447"/>
      <c r="D9" s="447" t="s">
        <v>44</v>
      </c>
      <c r="E9" s="448">
        <f t="shared" ref="E9:M9" si="0">E10+E30+E41</f>
        <v>15992.050000000001</v>
      </c>
      <c r="F9" s="448">
        <f t="shared" si="0"/>
        <v>15285.07</v>
      </c>
      <c r="G9" s="448">
        <f t="shared" si="0"/>
        <v>706.98</v>
      </c>
      <c r="H9" s="448">
        <f t="shared" si="0"/>
        <v>0</v>
      </c>
      <c r="I9" s="448">
        <f t="shared" si="0"/>
        <v>0</v>
      </c>
      <c r="J9" s="448">
        <f t="shared" si="0"/>
        <v>0</v>
      </c>
      <c r="K9" s="449">
        <f t="shared" si="0"/>
        <v>15992.050000000001</v>
      </c>
      <c r="L9" s="448">
        <f t="shared" si="0"/>
        <v>15285.07</v>
      </c>
      <c r="M9" s="448">
        <f t="shared" si="0"/>
        <v>706.98</v>
      </c>
      <c r="N9" s="450"/>
      <c r="O9" s="451"/>
      <c r="P9" s="452"/>
      <c r="R9" s="451"/>
    </row>
    <row r="10" spans="3:19" s="457" customFormat="1" ht="42" customHeight="1" x14ac:dyDescent="0.35">
      <c r="C10" s="453" t="s">
        <v>6</v>
      </c>
      <c r="D10" s="454" t="s">
        <v>430</v>
      </c>
      <c r="E10" s="448">
        <f>E11+E17+E19+E23+E24+E25+E27+E14</f>
        <v>13475.050000000001</v>
      </c>
      <c r="F10" s="448">
        <f>F11+F17+F19+F23+F24+F25+F27+F14</f>
        <v>12854.07</v>
      </c>
      <c r="G10" s="448">
        <f>G11+G17+G19+G23+G24+G25+G27+G14</f>
        <v>620.98</v>
      </c>
      <c r="H10" s="448">
        <f>H11+H17+H19+H23+H24+H25+H27</f>
        <v>0</v>
      </c>
      <c r="I10" s="448">
        <f>I11+I17+I19+I23+I24+I25+I27</f>
        <v>0</v>
      </c>
      <c r="J10" s="448">
        <f>J11+J17+J19+J23+J24+J25+J27</f>
        <v>0</v>
      </c>
      <c r="K10" s="448">
        <f>K11+K17+K19+K23+K24+K25+K27+K14</f>
        <v>13475.050000000001</v>
      </c>
      <c r="L10" s="448">
        <f>L11+L17+L19+L23+L24+L25+L27+L14</f>
        <v>12854.07</v>
      </c>
      <c r="M10" s="448">
        <f>M11+M17+M19+M23+M24+M25+M27+M14</f>
        <v>620.98</v>
      </c>
      <c r="N10" s="450"/>
      <c r="O10" s="455"/>
      <c r="P10" s="456"/>
      <c r="R10" s="458"/>
      <c r="S10" s="458"/>
    </row>
    <row r="11" spans="3:19" s="457" customFormat="1" ht="40.5" hidden="1" customHeight="1" x14ac:dyDescent="0.35">
      <c r="C11" s="459">
        <v>1</v>
      </c>
      <c r="D11" s="460" t="s">
        <v>431</v>
      </c>
      <c r="E11" s="461">
        <f t="shared" ref="E11:M11" si="1">SUM(E12:E13)</f>
        <v>0</v>
      </c>
      <c r="F11" s="461">
        <f t="shared" si="1"/>
        <v>0</v>
      </c>
      <c r="G11" s="461">
        <f t="shared" si="1"/>
        <v>0</v>
      </c>
      <c r="H11" s="461"/>
      <c r="I11" s="461"/>
      <c r="J11" s="461"/>
      <c r="K11" s="461">
        <f t="shared" si="1"/>
        <v>0</v>
      </c>
      <c r="L11" s="461">
        <f t="shared" si="1"/>
        <v>0</v>
      </c>
      <c r="M11" s="461">
        <f t="shared" si="1"/>
        <v>0</v>
      </c>
      <c r="N11" s="450"/>
      <c r="O11" s="462"/>
      <c r="P11" s="463"/>
    </row>
    <row r="12" spans="3:19" s="457" customFormat="1" ht="42.65" hidden="1" customHeight="1" x14ac:dyDescent="0.35">
      <c r="C12" s="464" t="s">
        <v>16</v>
      </c>
      <c r="D12" s="465" t="s">
        <v>432</v>
      </c>
      <c r="E12" s="461">
        <f>F12+G12</f>
        <v>0</v>
      </c>
      <c r="F12" s="461">
        <f t="shared" ref="F12:G16" si="2">I12+L12</f>
        <v>0</v>
      </c>
      <c r="G12" s="461">
        <f t="shared" si="2"/>
        <v>0</v>
      </c>
      <c r="H12" s="461"/>
      <c r="I12" s="461"/>
      <c r="J12" s="461"/>
      <c r="K12" s="461">
        <f>SUM(L12:M12)</f>
        <v>0</v>
      </c>
      <c r="L12" s="461">
        <f>'[2]VSN-DTTSMN '!G13</f>
        <v>0</v>
      </c>
      <c r="M12" s="461">
        <f>'[2]VSN-DTTSMN '!H13</f>
        <v>0</v>
      </c>
      <c r="N12" s="450"/>
      <c r="O12" s="462"/>
    </row>
    <row r="13" spans="3:19" s="457" customFormat="1" ht="39.75" hidden="1" customHeight="1" x14ac:dyDescent="0.35">
      <c r="C13" s="464" t="s">
        <v>16</v>
      </c>
      <c r="D13" s="465" t="s">
        <v>433</v>
      </c>
      <c r="E13" s="461">
        <f>F13+G13</f>
        <v>0</v>
      </c>
      <c r="F13" s="461">
        <f t="shared" si="2"/>
        <v>0</v>
      </c>
      <c r="G13" s="461">
        <f t="shared" si="2"/>
        <v>0</v>
      </c>
      <c r="H13" s="461"/>
      <c r="I13" s="461"/>
      <c r="J13" s="461"/>
      <c r="K13" s="461">
        <f>L13+M13</f>
        <v>0</v>
      </c>
      <c r="L13" s="461">
        <f>'[2]VSN-DTTSMN '!J13</f>
        <v>0</v>
      </c>
      <c r="M13" s="461">
        <f>'[2]VSN-DTTSMN '!K13</f>
        <v>0</v>
      </c>
      <c r="N13" s="450"/>
      <c r="O13" s="462"/>
    </row>
    <row r="14" spans="3:19" s="457" customFormat="1" ht="52.5" customHeight="1" x14ac:dyDescent="0.35">
      <c r="C14" s="464">
        <v>1</v>
      </c>
      <c r="D14" s="460" t="s">
        <v>434</v>
      </c>
      <c r="E14" s="461">
        <f>F14+G14</f>
        <v>3310</v>
      </c>
      <c r="F14" s="461">
        <f t="shared" si="2"/>
        <v>3157</v>
      </c>
      <c r="G14" s="461">
        <f t="shared" si="2"/>
        <v>153</v>
      </c>
      <c r="H14" s="461"/>
      <c r="I14" s="461"/>
      <c r="J14" s="461"/>
      <c r="K14" s="461">
        <f>K15+K16</f>
        <v>3310</v>
      </c>
      <c r="L14" s="461">
        <f>L15+L16</f>
        <v>3157</v>
      </c>
      <c r="M14" s="461">
        <f>M15+M16</f>
        <v>153</v>
      </c>
      <c r="N14" s="647" t="s">
        <v>435</v>
      </c>
      <c r="O14" s="462"/>
      <c r="P14" s="463"/>
    </row>
    <row r="15" spans="3:19" s="457" customFormat="1" ht="70.5" customHeight="1" x14ac:dyDescent="0.35">
      <c r="C15" s="464"/>
      <c r="D15" s="465" t="s">
        <v>436</v>
      </c>
      <c r="E15" s="461">
        <f>F15+G15</f>
        <v>3310</v>
      </c>
      <c r="F15" s="461">
        <f t="shared" si="2"/>
        <v>3157</v>
      </c>
      <c r="G15" s="461">
        <f t="shared" si="2"/>
        <v>153</v>
      </c>
      <c r="H15" s="461"/>
      <c r="I15" s="461"/>
      <c r="J15" s="461"/>
      <c r="K15" s="461">
        <f>L15+M15</f>
        <v>3310</v>
      </c>
      <c r="L15" s="461">
        <f>'[2]VSN-DTTSMN '!M12</f>
        <v>3157</v>
      </c>
      <c r="M15" s="461">
        <f>'[2]VSN-DTTSMN '!N12</f>
        <v>153</v>
      </c>
      <c r="N15" s="648"/>
      <c r="O15" s="462"/>
      <c r="P15" s="458"/>
    </row>
    <row r="16" spans="3:19" s="457" customFormat="1" ht="66.5" hidden="1" customHeight="1" x14ac:dyDescent="0.35">
      <c r="C16" s="464"/>
      <c r="D16" s="465" t="s">
        <v>437</v>
      </c>
      <c r="E16" s="461">
        <f>F16+G16</f>
        <v>0</v>
      </c>
      <c r="F16" s="461">
        <f t="shared" si="2"/>
        <v>0</v>
      </c>
      <c r="G16" s="461">
        <f t="shared" si="2"/>
        <v>0</v>
      </c>
      <c r="H16" s="461"/>
      <c r="I16" s="461"/>
      <c r="J16" s="461"/>
      <c r="K16" s="461">
        <f>L16+M16</f>
        <v>0</v>
      </c>
      <c r="L16" s="461">
        <f>'[2]VSN-DTTSMN '!P12</f>
        <v>0</v>
      </c>
      <c r="M16" s="461">
        <f>'[2]VSN-DTTSMN '!Q12</f>
        <v>0</v>
      </c>
      <c r="N16" s="466"/>
      <c r="O16" s="462"/>
    </row>
    <row r="17" spans="3:18" ht="68.5" customHeight="1" x14ac:dyDescent="0.35">
      <c r="C17" s="459">
        <v>3</v>
      </c>
      <c r="D17" s="460" t="s">
        <v>438</v>
      </c>
      <c r="E17" s="461">
        <f>E18</f>
        <v>9772.4500000000007</v>
      </c>
      <c r="F17" s="461">
        <f t="shared" ref="F17:M17" si="3">F18</f>
        <v>9322.9480000000003</v>
      </c>
      <c r="G17" s="461">
        <f>J17+M17</f>
        <v>449.50200000000001</v>
      </c>
      <c r="H17" s="461"/>
      <c r="I17" s="461"/>
      <c r="J17" s="461"/>
      <c r="K17" s="461">
        <f t="shared" si="3"/>
        <v>9772.4500000000007</v>
      </c>
      <c r="L17" s="461">
        <f>L18</f>
        <v>9322.9480000000003</v>
      </c>
      <c r="M17" s="461">
        <f t="shared" si="3"/>
        <v>449.50200000000001</v>
      </c>
      <c r="N17" s="647" t="s">
        <v>435</v>
      </c>
      <c r="O17" s="462"/>
    </row>
    <row r="18" spans="3:18" s="457" customFormat="1" ht="59.4" customHeight="1" x14ac:dyDescent="0.35">
      <c r="C18" s="467" t="s">
        <v>16</v>
      </c>
      <c r="D18" s="465" t="s">
        <v>439</v>
      </c>
      <c r="E18" s="461">
        <f>F18+G18</f>
        <v>9772.4500000000007</v>
      </c>
      <c r="F18" s="461">
        <f>I18+L18</f>
        <v>9322.9480000000003</v>
      </c>
      <c r="G18" s="461">
        <f>J18+M18</f>
        <v>449.50200000000001</v>
      </c>
      <c r="H18" s="461"/>
      <c r="I18" s="461"/>
      <c r="J18" s="461"/>
      <c r="K18" s="461">
        <f>L18+M18</f>
        <v>9772.4500000000007</v>
      </c>
      <c r="L18" s="461">
        <f>'[2]VSN-DTTSMN '!S12</f>
        <v>9322.9480000000003</v>
      </c>
      <c r="M18" s="461">
        <f>'[2]VSN-DTTSMN '!T12</f>
        <v>449.50200000000001</v>
      </c>
      <c r="N18" s="648"/>
      <c r="O18" s="462"/>
      <c r="P18" s="458"/>
    </row>
    <row r="19" spans="3:18" ht="43.75" hidden="1" customHeight="1" x14ac:dyDescent="0.35">
      <c r="C19" s="459">
        <v>4</v>
      </c>
      <c r="D19" s="460" t="s">
        <v>440</v>
      </c>
      <c r="E19" s="461">
        <f>SUM(E20:E22)</f>
        <v>0</v>
      </c>
      <c r="F19" s="461">
        <f>SUM(F20:F22)</f>
        <v>0</v>
      </c>
      <c r="G19" s="461">
        <f>SUM(G20:G22)</f>
        <v>0</v>
      </c>
      <c r="H19" s="461"/>
      <c r="I19" s="461"/>
      <c r="J19" s="461"/>
      <c r="K19" s="461">
        <f>SUM(K20:K22)</f>
        <v>0</v>
      </c>
      <c r="L19" s="461">
        <f>SUM(L20:L22)</f>
        <v>0</v>
      </c>
      <c r="M19" s="461">
        <f>SUM(M20:M22)</f>
        <v>0</v>
      </c>
      <c r="N19" s="466"/>
      <c r="O19" s="462"/>
    </row>
    <row r="20" spans="3:18" ht="58.75" hidden="1" customHeight="1" x14ac:dyDescent="0.35">
      <c r="C20" s="468" t="s">
        <v>16</v>
      </c>
      <c r="D20" s="469" t="s">
        <v>441</v>
      </c>
      <c r="E20" s="470">
        <f>F20+G20</f>
        <v>0</v>
      </c>
      <c r="F20" s="470">
        <f t="shared" ref="F20:G24" si="4">I20+L20</f>
        <v>0</v>
      </c>
      <c r="G20" s="470">
        <f t="shared" si="4"/>
        <v>0</v>
      </c>
      <c r="H20" s="470"/>
      <c r="I20" s="470"/>
      <c r="J20" s="470"/>
      <c r="K20" s="470">
        <f>L20+M20</f>
        <v>0</v>
      </c>
      <c r="L20" s="470">
        <f>'[2]VSN-DTTSMN '!V13</f>
        <v>0</v>
      </c>
      <c r="M20" s="470">
        <f>'[2]VSN-DTTSMN '!W13</f>
        <v>0</v>
      </c>
      <c r="N20" s="466"/>
      <c r="O20" s="462"/>
    </row>
    <row r="21" spans="3:18" s="474" customFormat="1" ht="60.65" hidden="1" customHeight="1" x14ac:dyDescent="0.35">
      <c r="C21" s="471" t="s">
        <v>16</v>
      </c>
      <c r="D21" s="465" t="s">
        <v>442</v>
      </c>
      <c r="E21" s="470">
        <f>F21+G21</f>
        <v>0</v>
      </c>
      <c r="F21" s="461">
        <f t="shared" si="4"/>
        <v>0</v>
      </c>
      <c r="G21" s="461">
        <f t="shared" si="4"/>
        <v>0</v>
      </c>
      <c r="H21" s="470"/>
      <c r="I21" s="470"/>
      <c r="J21" s="470"/>
      <c r="K21" s="470">
        <f>SUM(L21:M21)</f>
        <v>0</v>
      </c>
      <c r="L21" s="470">
        <f>'[2]VSN-DTTSMN '!Y13</f>
        <v>0</v>
      </c>
      <c r="M21" s="470">
        <f>'[2]VSN-DTTSMN '!Z13</f>
        <v>0</v>
      </c>
      <c r="N21" s="472"/>
      <c r="O21" s="473"/>
    </row>
    <row r="22" spans="3:18" ht="49.25" hidden="1" customHeight="1" x14ac:dyDescent="0.35">
      <c r="C22" s="475"/>
      <c r="D22" s="469" t="s">
        <v>443</v>
      </c>
      <c r="E22" s="470">
        <f>F22+G22</f>
        <v>0</v>
      </c>
      <c r="F22" s="470">
        <f t="shared" si="4"/>
        <v>0</v>
      </c>
      <c r="G22" s="470">
        <f t="shared" si="4"/>
        <v>0</v>
      </c>
      <c r="H22" s="470"/>
      <c r="I22" s="470"/>
      <c r="J22" s="470"/>
      <c r="K22" s="470">
        <f>SUM(L22:M22)</f>
        <v>0</v>
      </c>
      <c r="L22" s="470">
        <f>'[2]VSN-DTTSMN '!AB13</f>
        <v>0</v>
      </c>
      <c r="M22" s="470">
        <f>'[2]VSN-DTTSMN '!AC13</f>
        <v>0</v>
      </c>
      <c r="N22" s="466"/>
      <c r="O22" s="462"/>
    </row>
    <row r="23" spans="3:18" ht="50.4" customHeight="1" x14ac:dyDescent="0.35">
      <c r="C23" s="476">
        <v>4</v>
      </c>
      <c r="D23" s="460" t="s">
        <v>444</v>
      </c>
      <c r="E23" s="461">
        <f>F23+G23</f>
        <v>204.1</v>
      </c>
      <c r="F23" s="461">
        <f t="shared" si="4"/>
        <v>194.286</v>
      </c>
      <c r="G23" s="461">
        <f t="shared" si="4"/>
        <v>9.8140000000000001</v>
      </c>
      <c r="H23" s="461"/>
      <c r="I23" s="461"/>
      <c r="J23" s="461"/>
      <c r="K23" s="461">
        <f>L23+M23</f>
        <v>204.1</v>
      </c>
      <c r="L23" s="461">
        <f>'Vốn SNDTTS'!AE13</f>
        <v>194.286</v>
      </c>
      <c r="M23" s="461">
        <f>'Vốn SNDTTS'!AF13</f>
        <v>9.8140000000000001</v>
      </c>
      <c r="N23" s="477" t="s">
        <v>445</v>
      </c>
      <c r="O23" s="462"/>
      <c r="P23" s="478"/>
    </row>
    <row r="24" spans="3:18" ht="48.65" hidden="1" customHeight="1" x14ac:dyDescent="0.35">
      <c r="C24" s="476">
        <v>6</v>
      </c>
      <c r="D24" s="460" t="s">
        <v>446</v>
      </c>
      <c r="E24" s="479">
        <f>F24+G24</f>
        <v>0</v>
      </c>
      <c r="F24" s="461">
        <f t="shared" si="4"/>
        <v>0</v>
      </c>
      <c r="G24" s="461">
        <f t="shared" si="4"/>
        <v>0</v>
      </c>
      <c r="H24" s="479"/>
      <c r="I24" s="479"/>
      <c r="J24" s="479"/>
      <c r="K24" s="479">
        <f>SUM(L24:M24)</f>
        <v>0</v>
      </c>
      <c r="L24" s="479">
        <f>'[2]VSN-DTTSMN '!AH14</f>
        <v>0</v>
      </c>
      <c r="M24" s="479">
        <f>'[2]VSN-DTTSMN '!AI14</f>
        <v>0</v>
      </c>
      <c r="N24" s="475"/>
      <c r="P24" s="440"/>
      <c r="Q24" s="440"/>
      <c r="R24" s="440"/>
    </row>
    <row r="25" spans="3:18" ht="48.65" hidden="1" customHeight="1" x14ac:dyDescent="0.35">
      <c r="C25" s="476">
        <v>7</v>
      </c>
      <c r="D25" s="460" t="s">
        <v>447</v>
      </c>
      <c r="E25" s="479">
        <f>E26</f>
        <v>0</v>
      </c>
      <c r="F25" s="479">
        <f t="shared" ref="F25:M25" si="5">F26</f>
        <v>0</v>
      </c>
      <c r="G25" s="479">
        <f t="shared" si="5"/>
        <v>0</v>
      </c>
      <c r="H25" s="479"/>
      <c r="I25" s="479"/>
      <c r="J25" s="479"/>
      <c r="K25" s="479">
        <f t="shared" si="5"/>
        <v>0</v>
      </c>
      <c r="L25" s="479">
        <f>L26</f>
        <v>0</v>
      </c>
      <c r="M25" s="479">
        <f t="shared" si="5"/>
        <v>0</v>
      </c>
      <c r="N25" s="475"/>
    </row>
    <row r="26" spans="3:18" ht="56.4" hidden="1" customHeight="1" x14ac:dyDescent="0.35">
      <c r="C26" s="480" t="s">
        <v>16</v>
      </c>
      <c r="D26" s="465" t="s">
        <v>448</v>
      </c>
      <c r="E26" s="481">
        <f>F26+G26</f>
        <v>0</v>
      </c>
      <c r="F26" s="481">
        <f>I26+L26</f>
        <v>0</v>
      </c>
      <c r="G26" s="481">
        <f>J26+M26</f>
        <v>0</v>
      </c>
      <c r="H26" s="481"/>
      <c r="I26" s="481"/>
      <c r="J26" s="481"/>
      <c r="K26" s="481">
        <f>L26+M26</f>
        <v>0</v>
      </c>
      <c r="L26" s="481">
        <f>'[2]VSN-DTTSMN '!AK13</f>
        <v>0</v>
      </c>
      <c r="M26" s="481">
        <f>'[2]VSN-DTTSMN '!AL13</f>
        <v>0</v>
      </c>
      <c r="N26" s="475"/>
    </row>
    <row r="27" spans="3:18" ht="57" customHeight="1" x14ac:dyDescent="0.35">
      <c r="C27" s="476">
        <v>5</v>
      </c>
      <c r="D27" s="460" t="s">
        <v>449</v>
      </c>
      <c r="E27" s="479">
        <f>SUM(E28:E29)</f>
        <v>188.5</v>
      </c>
      <c r="F27" s="479">
        <f>SUM(F28:F29)</f>
        <v>179.83600000000001</v>
      </c>
      <c r="G27" s="479">
        <f>SUM(G28:G29)</f>
        <v>8.6639999999999997</v>
      </c>
      <c r="H27" s="479"/>
      <c r="I27" s="479"/>
      <c r="J27" s="479"/>
      <c r="K27" s="479">
        <f>SUM(K28:K29)</f>
        <v>188.5</v>
      </c>
      <c r="L27" s="479">
        <f>SUM(L28:L29)</f>
        <v>179.83600000000001</v>
      </c>
      <c r="M27" s="479">
        <f>SUM(M28:M29)</f>
        <v>8.6639999999999997</v>
      </c>
      <c r="N27" s="475"/>
      <c r="P27" s="478"/>
    </row>
    <row r="28" spans="3:18" s="457" customFormat="1" ht="86.5" customHeight="1" x14ac:dyDescent="0.35">
      <c r="C28" s="480" t="s">
        <v>16</v>
      </c>
      <c r="D28" s="465" t="s">
        <v>450</v>
      </c>
      <c r="E28" s="481">
        <f>F28+G28</f>
        <v>116.5</v>
      </c>
      <c r="F28" s="481">
        <f>I28+L28</f>
        <v>111.13</v>
      </c>
      <c r="G28" s="481">
        <f>J28+M28</f>
        <v>5.37</v>
      </c>
      <c r="H28" s="482"/>
      <c r="I28" s="482"/>
      <c r="J28" s="482"/>
      <c r="K28" s="481">
        <f>SUM(L28:M28)</f>
        <v>116.5</v>
      </c>
      <c r="L28" s="481">
        <f>'[2]VSN-DTTSMN '!AN14</f>
        <v>111.13</v>
      </c>
      <c r="M28" s="481">
        <f>'[2]VSN-DTTSMN '!AO14</f>
        <v>5.37</v>
      </c>
      <c r="N28" s="477" t="s">
        <v>451</v>
      </c>
      <c r="P28" s="458"/>
    </row>
    <row r="29" spans="3:18" ht="51" customHeight="1" x14ac:dyDescent="0.35">
      <c r="C29" s="483" t="s">
        <v>16</v>
      </c>
      <c r="D29" s="469" t="s">
        <v>452</v>
      </c>
      <c r="E29" s="481">
        <f>F29+G29</f>
        <v>72</v>
      </c>
      <c r="F29" s="481">
        <f>I29+L29</f>
        <v>68.706000000000003</v>
      </c>
      <c r="G29" s="481">
        <f>J29+M29</f>
        <v>3.294</v>
      </c>
      <c r="H29" s="481"/>
      <c r="I29" s="481"/>
      <c r="J29" s="481"/>
      <c r="K29" s="481">
        <f>L29+M29</f>
        <v>72</v>
      </c>
      <c r="L29" s="481">
        <f>'[2]VSN-DTTSMN '!AQ15</f>
        <v>68.706000000000003</v>
      </c>
      <c r="M29" s="481">
        <f>'[2]VSN-DTTSMN '!AR15</f>
        <v>3.294</v>
      </c>
      <c r="N29" s="475" t="s">
        <v>453</v>
      </c>
    </row>
    <row r="30" spans="3:18" s="457" customFormat="1" ht="42" customHeight="1" x14ac:dyDescent="0.35">
      <c r="C30" s="447" t="s">
        <v>454</v>
      </c>
      <c r="D30" s="484" t="s">
        <v>455</v>
      </c>
      <c r="E30" s="485">
        <f t="shared" ref="E30:M30" si="6">E31+E32+E35+E38</f>
        <v>1998.0000000000002</v>
      </c>
      <c r="F30" s="485">
        <f t="shared" si="6"/>
        <v>1937</v>
      </c>
      <c r="G30" s="485">
        <f t="shared" si="6"/>
        <v>61</v>
      </c>
      <c r="H30" s="485"/>
      <c r="I30" s="485"/>
      <c r="J30" s="485"/>
      <c r="K30" s="485">
        <f t="shared" si="6"/>
        <v>1998.0000000000002</v>
      </c>
      <c r="L30" s="485">
        <f t="shared" si="6"/>
        <v>1937</v>
      </c>
      <c r="M30" s="485">
        <f t="shared" si="6"/>
        <v>61</v>
      </c>
      <c r="N30" s="447"/>
      <c r="O30" s="458"/>
      <c r="P30" s="463"/>
    </row>
    <row r="31" spans="3:18" ht="46.25" customHeight="1" x14ac:dyDescent="0.35">
      <c r="C31" s="475">
        <v>1</v>
      </c>
      <c r="D31" s="486" t="s">
        <v>456</v>
      </c>
      <c r="E31" s="479">
        <f>F31+G31</f>
        <v>1390.8000000000002</v>
      </c>
      <c r="F31" s="479">
        <f>I31+L31</f>
        <v>1342.9</v>
      </c>
      <c r="G31" s="479">
        <f>J31+M31</f>
        <v>47.9</v>
      </c>
      <c r="H31" s="479"/>
      <c r="I31" s="479"/>
      <c r="J31" s="479"/>
      <c r="K31" s="479">
        <f>L31+M31</f>
        <v>1390.8000000000002</v>
      </c>
      <c r="L31" s="479">
        <f>'[2]VSN-GN'!G13</f>
        <v>1342.9</v>
      </c>
      <c r="M31" s="479">
        <f>'[2]VSN-GN'!H13</f>
        <v>47.9</v>
      </c>
      <c r="N31" s="475" t="s">
        <v>435</v>
      </c>
    </row>
    <row r="32" spans="3:18" ht="49.5" customHeight="1" x14ac:dyDescent="0.35">
      <c r="C32" s="475">
        <v>2</v>
      </c>
      <c r="D32" s="486" t="s">
        <v>457</v>
      </c>
      <c r="E32" s="479">
        <f>E33+E34</f>
        <v>392.70000000000005</v>
      </c>
      <c r="F32" s="479">
        <f>F33+F34</f>
        <v>387</v>
      </c>
      <c r="G32" s="479">
        <f>G33+G34</f>
        <v>5.7</v>
      </c>
      <c r="H32" s="479"/>
      <c r="I32" s="479"/>
      <c r="J32" s="479"/>
      <c r="K32" s="479">
        <f>K33+K34</f>
        <v>392.70000000000005</v>
      </c>
      <c r="L32" s="479">
        <f>L33+L34</f>
        <v>387</v>
      </c>
      <c r="M32" s="479">
        <f>M33+M34</f>
        <v>5.7</v>
      </c>
      <c r="N32" s="477" t="s">
        <v>445</v>
      </c>
    </row>
    <row r="33" spans="3:16" s="474" customFormat="1" ht="49.5" customHeight="1" x14ac:dyDescent="0.35">
      <c r="C33" s="471" t="s">
        <v>16</v>
      </c>
      <c r="D33" s="487" t="s">
        <v>458</v>
      </c>
      <c r="E33" s="481">
        <f>SUM(F33:G33)</f>
        <v>333.6</v>
      </c>
      <c r="F33" s="481">
        <f>I33+L33</f>
        <v>330</v>
      </c>
      <c r="G33" s="481">
        <f>J33+M33</f>
        <v>3.6</v>
      </c>
      <c r="H33" s="481"/>
      <c r="I33" s="481"/>
      <c r="J33" s="481"/>
      <c r="K33" s="481">
        <f>SUM(L33:M33)</f>
        <v>333.6</v>
      </c>
      <c r="L33" s="481">
        <f>'[2]VSN-GN'!J12</f>
        <v>330</v>
      </c>
      <c r="M33" s="481">
        <f>'[2]VSN-GN'!K12</f>
        <v>3.6</v>
      </c>
      <c r="N33" s="477"/>
    </row>
    <row r="34" spans="3:16" s="474" customFormat="1" ht="34.75" customHeight="1" x14ac:dyDescent="0.35">
      <c r="C34" s="471" t="s">
        <v>16</v>
      </c>
      <c r="D34" s="487" t="s">
        <v>459</v>
      </c>
      <c r="E34" s="481">
        <f>F34+G34</f>
        <v>59.1</v>
      </c>
      <c r="F34" s="481">
        <f>I34+L34</f>
        <v>57</v>
      </c>
      <c r="G34" s="481">
        <f>J34+M34</f>
        <v>2.1</v>
      </c>
      <c r="H34" s="481"/>
      <c r="I34" s="481"/>
      <c r="J34" s="481"/>
      <c r="K34" s="481">
        <f>L34+M34</f>
        <v>59.1</v>
      </c>
      <c r="L34" s="481">
        <f>'[2]VSN-GN'!M12</f>
        <v>57</v>
      </c>
      <c r="M34" s="481">
        <f>'[2]VSN-GN'!N12</f>
        <v>2.1</v>
      </c>
      <c r="N34" s="483"/>
    </row>
    <row r="35" spans="3:16" ht="38.5" customHeight="1" x14ac:dyDescent="0.35">
      <c r="C35" s="475">
        <v>3</v>
      </c>
      <c r="D35" s="486" t="s">
        <v>460</v>
      </c>
      <c r="E35" s="479">
        <f>SUM(E36:E37)</f>
        <v>32.1</v>
      </c>
      <c r="F35" s="479">
        <f t="shared" ref="F35:M35" si="7">SUM(F36:F37)</f>
        <v>28.5</v>
      </c>
      <c r="G35" s="479">
        <f t="shared" si="7"/>
        <v>3.6</v>
      </c>
      <c r="H35" s="479"/>
      <c r="I35" s="479"/>
      <c r="J35" s="479"/>
      <c r="K35" s="479">
        <f t="shared" si="7"/>
        <v>32.1</v>
      </c>
      <c r="L35" s="479">
        <f t="shared" si="7"/>
        <v>28.5</v>
      </c>
      <c r="M35" s="479">
        <f t="shared" si="7"/>
        <v>3.6</v>
      </c>
      <c r="N35" s="477" t="s">
        <v>445</v>
      </c>
    </row>
    <row r="36" spans="3:16" s="474" customFormat="1" ht="36" customHeight="1" x14ac:dyDescent="0.35">
      <c r="C36" s="471" t="s">
        <v>16</v>
      </c>
      <c r="D36" s="487" t="s">
        <v>461</v>
      </c>
      <c r="E36" s="481">
        <f>F36+G36</f>
        <v>16.8</v>
      </c>
      <c r="F36" s="481">
        <f>I36+L36</f>
        <v>15</v>
      </c>
      <c r="G36" s="481">
        <f>J36+M36</f>
        <v>1.8</v>
      </c>
      <c r="H36" s="481"/>
      <c r="I36" s="481"/>
      <c r="J36" s="481"/>
      <c r="K36" s="481">
        <f>L36+M36</f>
        <v>16.8</v>
      </c>
      <c r="L36" s="481">
        <f>'[2]VSN-GN'!P12</f>
        <v>15</v>
      </c>
      <c r="M36" s="481">
        <f>'[2]VSN-GN'!Q12</f>
        <v>1.8</v>
      </c>
      <c r="N36" s="483"/>
    </row>
    <row r="37" spans="3:16" s="474" customFormat="1" ht="36" customHeight="1" x14ac:dyDescent="0.35">
      <c r="C37" s="471" t="s">
        <v>16</v>
      </c>
      <c r="D37" s="487" t="s">
        <v>462</v>
      </c>
      <c r="E37" s="481">
        <f>F37+G37</f>
        <v>15.3</v>
      </c>
      <c r="F37" s="481">
        <f>I37+L37</f>
        <v>13.5</v>
      </c>
      <c r="G37" s="481">
        <f>J37+M37</f>
        <v>1.8</v>
      </c>
      <c r="H37" s="481"/>
      <c r="I37" s="481"/>
      <c r="J37" s="481"/>
      <c r="K37" s="481">
        <f>L37+M37</f>
        <v>15.3</v>
      </c>
      <c r="L37" s="481">
        <f>'[2]VSN-GN'!S12</f>
        <v>13.5</v>
      </c>
      <c r="M37" s="481">
        <f>'[2]VSN-GN'!T12</f>
        <v>1.8</v>
      </c>
      <c r="N37" s="483"/>
    </row>
    <row r="38" spans="3:16" ht="43.25" customHeight="1" x14ac:dyDescent="0.35">
      <c r="C38" s="475">
        <v>4</v>
      </c>
      <c r="D38" s="486" t="s">
        <v>463</v>
      </c>
      <c r="E38" s="479">
        <f>SUM(E39:E40)</f>
        <v>182.4</v>
      </c>
      <c r="F38" s="479">
        <f t="shared" ref="F38:M38" si="8">SUM(F39:F40)</f>
        <v>178.6</v>
      </c>
      <c r="G38" s="479">
        <f t="shared" si="8"/>
        <v>3.8</v>
      </c>
      <c r="H38" s="479"/>
      <c r="I38" s="479"/>
      <c r="J38" s="479"/>
      <c r="K38" s="479">
        <f t="shared" si="8"/>
        <v>182.4</v>
      </c>
      <c r="L38" s="479">
        <f t="shared" si="8"/>
        <v>178.6</v>
      </c>
      <c r="M38" s="479">
        <f t="shared" si="8"/>
        <v>3.8</v>
      </c>
      <c r="N38" s="475"/>
    </row>
    <row r="39" spans="3:16" s="474" customFormat="1" ht="45" customHeight="1" x14ac:dyDescent="0.35">
      <c r="C39" s="471" t="s">
        <v>16</v>
      </c>
      <c r="D39" s="487" t="s">
        <v>464</v>
      </c>
      <c r="E39" s="481">
        <f>F39+G39</f>
        <v>155.1</v>
      </c>
      <c r="F39" s="481">
        <f>I39+L39</f>
        <v>153.1</v>
      </c>
      <c r="G39" s="481">
        <f>J39+M39</f>
        <v>2</v>
      </c>
      <c r="H39" s="481"/>
      <c r="I39" s="481"/>
      <c r="J39" s="481"/>
      <c r="K39" s="481">
        <f>L39+M39</f>
        <v>155.1</v>
      </c>
      <c r="L39" s="481">
        <f>SNGN!V14</f>
        <v>153.1</v>
      </c>
      <c r="M39" s="481">
        <f>SNGN!W14</f>
        <v>2</v>
      </c>
      <c r="N39" s="475" t="s">
        <v>435</v>
      </c>
    </row>
    <row r="40" spans="3:16" s="474" customFormat="1" ht="39.65" customHeight="1" x14ac:dyDescent="0.35">
      <c r="C40" s="471" t="s">
        <v>16</v>
      </c>
      <c r="D40" s="488" t="s">
        <v>465</v>
      </c>
      <c r="E40" s="481">
        <f>F40+G40</f>
        <v>27.3</v>
      </c>
      <c r="F40" s="481">
        <f>I40+L40</f>
        <v>25.5</v>
      </c>
      <c r="G40" s="481">
        <f>J40+M40</f>
        <v>1.8</v>
      </c>
      <c r="H40" s="481"/>
      <c r="I40" s="481"/>
      <c r="J40" s="481"/>
      <c r="K40" s="481">
        <f>SUM(L40:M40)</f>
        <v>27.3</v>
      </c>
      <c r="L40" s="481">
        <f>'[2]VSN-GN'!Y14</f>
        <v>25.5</v>
      </c>
      <c r="M40" s="481">
        <f>'[2]VSN-GN'!Z14</f>
        <v>1.8</v>
      </c>
      <c r="N40" s="475" t="s">
        <v>453</v>
      </c>
    </row>
    <row r="41" spans="3:16" s="457" customFormat="1" ht="36" customHeight="1" x14ac:dyDescent="0.35">
      <c r="C41" s="447" t="s">
        <v>9</v>
      </c>
      <c r="D41" s="484" t="s">
        <v>466</v>
      </c>
      <c r="E41" s="485">
        <f>SUM(E42:E46)</f>
        <v>519</v>
      </c>
      <c r="F41" s="485">
        <f t="shared" ref="F41:M41" si="9">SUM(F42:F46)</f>
        <v>494</v>
      </c>
      <c r="G41" s="485">
        <f t="shared" si="9"/>
        <v>25</v>
      </c>
      <c r="H41" s="485">
        <f t="shared" si="9"/>
        <v>0</v>
      </c>
      <c r="I41" s="485">
        <f t="shared" si="9"/>
        <v>0</v>
      </c>
      <c r="J41" s="485">
        <f t="shared" si="9"/>
        <v>0</v>
      </c>
      <c r="K41" s="485">
        <f t="shared" si="9"/>
        <v>519</v>
      </c>
      <c r="L41" s="485">
        <f t="shared" si="9"/>
        <v>494</v>
      </c>
      <c r="M41" s="485">
        <f t="shared" si="9"/>
        <v>25</v>
      </c>
      <c r="N41" s="447"/>
      <c r="O41" s="489"/>
      <c r="P41" s="490"/>
    </row>
    <row r="42" spans="3:16" s="457" customFormat="1" ht="51.5" customHeight="1" x14ac:dyDescent="0.35">
      <c r="C42" s="447">
        <v>1</v>
      </c>
      <c r="D42" s="486" t="s">
        <v>467</v>
      </c>
      <c r="E42" s="479">
        <f>F42+G42</f>
        <v>250</v>
      </c>
      <c r="F42" s="479">
        <f t="shared" ref="F42:G44" si="10">L42</f>
        <v>237.5</v>
      </c>
      <c r="G42" s="479">
        <f t="shared" si="10"/>
        <v>12.5</v>
      </c>
      <c r="H42" s="479"/>
      <c r="I42" s="479"/>
      <c r="J42" s="479"/>
      <c r="K42" s="479">
        <f>L42+M42</f>
        <v>250</v>
      </c>
      <c r="L42" s="479">
        <f>'[2]VSN-NTM'!G12</f>
        <v>237.5</v>
      </c>
      <c r="M42" s="479">
        <f>'[2]VSN-NTM'!H12</f>
        <v>12.5</v>
      </c>
      <c r="N42" s="475" t="s">
        <v>435</v>
      </c>
      <c r="O42" s="489"/>
      <c r="P42" s="490"/>
    </row>
    <row r="43" spans="3:16" ht="75" customHeight="1" x14ac:dyDescent="0.35">
      <c r="C43" s="475">
        <v>2</v>
      </c>
      <c r="D43" s="486" t="s">
        <v>468</v>
      </c>
      <c r="E43" s="479">
        <f>F43+G43</f>
        <v>80</v>
      </c>
      <c r="F43" s="479">
        <f t="shared" si="10"/>
        <v>76</v>
      </c>
      <c r="G43" s="479">
        <f>M43</f>
        <v>4</v>
      </c>
      <c r="H43" s="479"/>
      <c r="I43" s="479"/>
      <c r="J43" s="479"/>
      <c r="K43" s="479">
        <f>L43+M43</f>
        <v>80</v>
      </c>
      <c r="L43" s="479">
        <f>'[2]VSN-NTM'!J13</f>
        <v>76</v>
      </c>
      <c r="M43" s="479">
        <f>'[2]VSN-NTM'!K13</f>
        <v>4</v>
      </c>
      <c r="N43" s="477" t="s">
        <v>445</v>
      </c>
      <c r="O43" s="491"/>
      <c r="P43" s="492"/>
    </row>
    <row r="44" spans="3:16" ht="70.5" customHeight="1" x14ac:dyDescent="0.35">
      <c r="C44" s="475">
        <v>3</v>
      </c>
      <c r="D44" s="486" t="s">
        <v>469</v>
      </c>
      <c r="E44" s="479">
        <f>F44+G44</f>
        <v>150</v>
      </c>
      <c r="F44" s="479">
        <f t="shared" si="10"/>
        <v>143</v>
      </c>
      <c r="G44" s="479">
        <f t="shared" si="10"/>
        <v>7</v>
      </c>
      <c r="H44" s="479"/>
      <c r="I44" s="479"/>
      <c r="J44" s="479"/>
      <c r="K44" s="479">
        <f>L44+M44</f>
        <v>150</v>
      </c>
      <c r="L44" s="479">
        <f>'[2]VSN-NTM'!M12</f>
        <v>143</v>
      </c>
      <c r="M44" s="479">
        <f>'[2]VSN-NTM'!N12</f>
        <v>7</v>
      </c>
      <c r="N44" s="475" t="s">
        <v>435</v>
      </c>
      <c r="O44" s="491"/>
      <c r="P44" s="492"/>
    </row>
    <row r="45" spans="3:16" ht="103.5" customHeight="1" x14ac:dyDescent="0.35">
      <c r="C45" s="476">
        <v>4</v>
      </c>
      <c r="D45" s="486" t="s">
        <v>470</v>
      </c>
      <c r="E45" s="479">
        <f>F45+G45</f>
        <v>30</v>
      </c>
      <c r="F45" s="479">
        <f>I45+L45</f>
        <v>28.8</v>
      </c>
      <c r="G45" s="479">
        <f>M45</f>
        <v>1.2</v>
      </c>
      <c r="H45" s="479"/>
      <c r="I45" s="479"/>
      <c r="J45" s="479"/>
      <c r="K45" s="479">
        <f>L45+M45</f>
        <v>30</v>
      </c>
      <c r="L45" s="479">
        <f>'[2]VSN-NTM'!P15</f>
        <v>28.8</v>
      </c>
      <c r="M45" s="479">
        <f>'[2]VSN-NTM'!Q15</f>
        <v>1.2</v>
      </c>
      <c r="N45" s="475" t="s">
        <v>453</v>
      </c>
    </row>
    <row r="46" spans="3:16" ht="103.5" customHeight="1" x14ac:dyDescent="0.35">
      <c r="C46" s="476">
        <v>5</v>
      </c>
      <c r="D46" s="486" t="s">
        <v>471</v>
      </c>
      <c r="E46" s="479">
        <f>F46+G46</f>
        <v>9</v>
      </c>
      <c r="F46" s="479">
        <f>I46+L46</f>
        <v>8.6999999999999993</v>
      </c>
      <c r="G46" s="479">
        <f>M46</f>
        <v>0.3</v>
      </c>
      <c r="H46" s="479"/>
      <c r="I46" s="479"/>
      <c r="J46" s="479"/>
      <c r="K46" s="479">
        <f>L46+M46</f>
        <v>9</v>
      </c>
      <c r="L46" s="479">
        <f>SNNTM!S14</f>
        <v>8.6999999999999993</v>
      </c>
      <c r="M46" s="479">
        <f>SNNTM!T14</f>
        <v>0.3</v>
      </c>
      <c r="N46" s="477" t="s">
        <v>451</v>
      </c>
    </row>
  </sheetData>
  <mergeCells count="21">
    <mergeCell ref="M1:N1"/>
    <mergeCell ref="C2:N2"/>
    <mergeCell ref="C3:N3"/>
    <mergeCell ref="M4:N4"/>
    <mergeCell ref="C5:C8"/>
    <mergeCell ref="D5:D8"/>
    <mergeCell ref="E5:G5"/>
    <mergeCell ref="H5:M5"/>
    <mergeCell ref="N5:N8"/>
    <mergeCell ref="E6:E8"/>
    <mergeCell ref="N14:N15"/>
    <mergeCell ref="N17:N18"/>
    <mergeCell ref="F6:G6"/>
    <mergeCell ref="H6:J6"/>
    <mergeCell ref="K6:M6"/>
    <mergeCell ref="F7:F8"/>
    <mergeCell ref="G7:G8"/>
    <mergeCell ref="H7:H8"/>
    <mergeCell ref="I7:J7"/>
    <mergeCell ref="K7:K8"/>
    <mergeCell ref="L7:M7"/>
  </mergeCells>
  <pageMargins left="0" right="0" top="0" bottom="0" header="0" footer="0"/>
  <pageSetup paperSize="9" scale="67" orientation="landscape" verticalDpi="0" r:id="rId1"/>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94DC-E5EE-40BB-96D1-79D3F52FEA87}">
  <dimension ref="A1:BH21"/>
  <sheetViews>
    <sheetView topLeftCell="D3" zoomScaleNormal="100" workbookViewId="0">
      <selection activeCell="AE13" sqref="AE13"/>
    </sheetView>
  </sheetViews>
  <sheetFormatPr defaultColWidth="9" defaultRowHeight="15.5" x14ac:dyDescent="0.35"/>
  <cols>
    <col min="1" max="1" width="2.9140625" style="60" customWidth="1"/>
    <col min="2" max="2" width="13.1640625" style="57" customWidth="1"/>
    <col min="3" max="3" width="8.6640625" style="57" customWidth="1"/>
    <col min="4" max="4" width="12" style="57" customWidth="1"/>
    <col min="5" max="5" width="11.1640625" style="57" customWidth="1"/>
    <col min="6" max="6" width="7.08203125" style="57" hidden="1" customWidth="1"/>
    <col min="7" max="7" width="6.6640625" style="57" hidden="1" customWidth="1"/>
    <col min="8" max="8" width="5.83203125" style="57" hidden="1" customWidth="1"/>
    <col min="9" max="9" width="5.58203125" style="57" hidden="1" customWidth="1"/>
    <col min="10" max="10" width="6" style="57" hidden="1" customWidth="1"/>
    <col min="11" max="11" width="5.83203125" style="57" hidden="1" customWidth="1"/>
    <col min="12" max="12" width="8.58203125" style="57" customWidth="1"/>
    <col min="13" max="13" width="7.9140625" style="57" customWidth="1"/>
    <col min="14" max="14" width="8.6640625" style="57" customWidth="1"/>
    <col min="15" max="15" width="6.75" style="57" hidden="1" customWidth="1"/>
    <col min="16" max="16" width="7.75" style="57" hidden="1" customWidth="1"/>
    <col min="17" max="17" width="7.83203125" style="57" hidden="1" customWidth="1"/>
    <col min="18" max="18" width="10" style="57" customWidth="1"/>
    <col min="19" max="19" width="9.75" style="57" customWidth="1"/>
    <col min="20" max="20" width="7.58203125" style="57" customWidth="1"/>
    <col min="21" max="21" width="6.33203125" style="57" hidden="1" customWidth="1"/>
    <col min="22" max="22" width="5.9140625" style="57" hidden="1" customWidth="1"/>
    <col min="23" max="23" width="5.83203125" style="57" hidden="1" customWidth="1"/>
    <col min="24" max="25" width="5.9140625" style="57" hidden="1" customWidth="1"/>
    <col min="26" max="26" width="5.5" style="57" hidden="1" customWidth="1"/>
    <col min="27" max="29" width="6.08203125" style="57" hidden="1" customWidth="1"/>
    <col min="30" max="32" width="6.33203125" style="57" customWidth="1"/>
    <col min="33" max="33" width="6.08203125" style="57" hidden="1" customWidth="1"/>
    <col min="34" max="34" width="6.5" style="57" hidden="1" customWidth="1"/>
    <col min="35" max="35" width="5.83203125" style="57" hidden="1" customWidth="1"/>
    <col min="36" max="36" width="5.1640625" style="57" hidden="1" customWidth="1"/>
    <col min="37" max="37" width="5" style="57" hidden="1" customWidth="1"/>
    <col min="38" max="38" width="6.1640625" style="57" hidden="1" customWidth="1"/>
    <col min="39" max="39" width="6.6640625" style="57" customWidth="1"/>
    <col min="40" max="40" width="6.83203125" style="57" customWidth="1"/>
    <col min="41" max="41" width="5.9140625" style="57" customWidth="1"/>
    <col min="42" max="42" width="4.9140625" style="57" customWidth="1"/>
    <col min="43" max="43" width="5" style="57" customWidth="1"/>
    <col min="44" max="44" width="5.6640625" style="57" customWidth="1"/>
    <col min="45" max="45" width="9" style="57"/>
    <col min="46" max="51" width="9" style="57" hidden="1" customWidth="1"/>
    <col min="52" max="52" width="9.58203125" style="57" hidden="1" customWidth="1"/>
    <col min="53" max="55" width="9" style="57" hidden="1" customWidth="1"/>
    <col min="56" max="57" width="0" style="57" hidden="1" customWidth="1"/>
    <col min="58" max="58" width="9.5" style="57" bestFit="1" customWidth="1"/>
    <col min="59" max="59" width="9" style="57"/>
    <col min="60" max="60" width="14" style="57" customWidth="1"/>
    <col min="61" max="256" width="9" style="57"/>
    <col min="257" max="257" width="2.9140625" style="57" customWidth="1"/>
    <col min="258" max="258" width="13.1640625" style="57" customWidth="1"/>
    <col min="259" max="259" width="8.6640625" style="57" customWidth="1"/>
    <col min="260" max="260" width="12" style="57" customWidth="1"/>
    <col min="261" max="261" width="11.1640625" style="57" customWidth="1"/>
    <col min="262" max="267" width="0" style="57" hidden="1" customWidth="1"/>
    <col min="268" max="268" width="8.58203125" style="57" customWidth="1"/>
    <col min="269" max="269" width="7.9140625" style="57" customWidth="1"/>
    <col min="270" max="270" width="8.6640625" style="57" customWidth="1"/>
    <col min="271" max="273" width="0" style="57" hidden="1" customWidth="1"/>
    <col min="274" max="274" width="10" style="57" customWidth="1"/>
    <col min="275" max="275" width="10.9140625" style="57" customWidth="1"/>
    <col min="276" max="276" width="7.58203125" style="57" customWidth="1"/>
    <col min="277" max="285" width="0" style="57" hidden="1" customWidth="1"/>
    <col min="286" max="288" width="6.33203125" style="57" customWidth="1"/>
    <col min="289" max="294" width="0" style="57" hidden="1" customWidth="1"/>
    <col min="295" max="295" width="6.6640625" style="57" customWidth="1"/>
    <col min="296" max="296" width="6.83203125" style="57" customWidth="1"/>
    <col min="297" max="297" width="5.9140625" style="57" customWidth="1"/>
    <col min="298" max="298" width="4.9140625" style="57" customWidth="1"/>
    <col min="299" max="299" width="5" style="57" customWidth="1"/>
    <col min="300" max="300" width="5.6640625" style="57" customWidth="1"/>
    <col min="301" max="301" width="9" style="57"/>
    <col min="302" max="313" width="0" style="57" hidden="1" customWidth="1"/>
    <col min="314" max="314" width="9.5" style="57" bestFit="1" customWidth="1"/>
    <col min="315" max="315" width="9" style="57"/>
    <col min="316" max="316" width="14" style="57" customWidth="1"/>
    <col min="317" max="512" width="9" style="57"/>
    <col min="513" max="513" width="2.9140625" style="57" customWidth="1"/>
    <col min="514" max="514" width="13.1640625" style="57" customWidth="1"/>
    <col min="515" max="515" width="8.6640625" style="57" customWidth="1"/>
    <col min="516" max="516" width="12" style="57" customWidth="1"/>
    <col min="517" max="517" width="11.1640625" style="57" customWidth="1"/>
    <col min="518" max="523" width="0" style="57" hidden="1" customWidth="1"/>
    <col min="524" max="524" width="8.58203125" style="57" customWidth="1"/>
    <col min="525" max="525" width="7.9140625" style="57" customWidth="1"/>
    <col min="526" max="526" width="8.6640625" style="57" customWidth="1"/>
    <col min="527" max="529" width="0" style="57" hidden="1" customWidth="1"/>
    <col min="530" max="530" width="10" style="57" customWidth="1"/>
    <col min="531" max="531" width="10.9140625" style="57" customWidth="1"/>
    <col min="532" max="532" width="7.58203125" style="57" customWidth="1"/>
    <col min="533" max="541" width="0" style="57" hidden="1" customWidth="1"/>
    <col min="542" max="544" width="6.33203125" style="57" customWidth="1"/>
    <col min="545" max="550" width="0" style="57" hidden="1" customWidth="1"/>
    <col min="551" max="551" width="6.6640625" style="57" customWidth="1"/>
    <col min="552" max="552" width="6.83203125" style="57" customWidth="1"/>
    <col min="553" max="553" width="5.9140625" style="57" customWidth="1"/>
    <col min="554" max="554" width="4.9140625" style="57" customWidth="1"/>
    <col min="555" max="555" width="5" style="57" customWidth="1"/>
    <col min="556" max="556" width="5.6640625" style="57" customWidth="1"/>
    <col min="557" max="557" width="9" style="57"/>
    <col min="558" max="569" width="0" style="57" hidden="1" customWidth="1"/>
    <col min="570" max="570" width="9.5" style="57" bestFit="1" customWidth="1"/>
    <col min="571" max="571" width="9" style="57"/>
    <col min="572" max="572" width="14" style="57" customWidth="1"/>
    <col min="573" max="768" width="9" style="57"/>
    <col min="769" max="769" width="2.9140625" style="57" customWidth="1"/>
    <col min="770" max="770" width="13.1640625" style="57" customWidth="1"/>
    <col min="771" max="771" width="8.6640625" style="57" customWidth="1"/>
    <col min="772" max="772" width="12" style="57" customWidth="1"/>
    <col min="773" max="773" width="11.1640625" style="57" customWidth="1"/>
    <col min="774" max="779" width="0" style="57" hidden="1" customWidth="1"/>
    <col min="780" max="780" width="8.58203125" style="57" customWidth="1"/>
    <col min="781" max="781" width="7.9140625" style="57" customWidth="1"/>
    <col min="782" max="782" width="8.6640625" style="57" customWidth="1"/>
    <col min="783" max="785" width="0" style="57" hidden="1" customWidth="1"/>
    <col min="786" max="786" width="10" style="57" customWidth="1"/>
    <col min="787" max="787" width="10.9140625" style="57" customWidth="1"/>
    <col min="788" max="788" width="7.58203125" style="57" customWidth="1"/>
    <col min="789" max="797" width="0" style="57" hidden="1" customWidth="1"/>
    <col min="798" max="800" width="6.33203125" style="57" customWidth="1"/>
    <col min="801" max="806" width="0" style="57" hidden="1" customWidth="1"/>
    <col min="807" max="807" width="6.6640625" style="57" customWidth="1"/>
    <col min="808" max="808" width="6.83203125" style="57" customWidth="1"/>
    <col min="809" max="809" width="5.9140625" style="57" customWidth="1"/>
    <col min="810" max="810" width="4.9140625" style="57" customWidth="1"/>
    <col min="811" max="811" width="5" style="57" customWidth="1"/>
    <col min="812" max="812" width="5.6640625" style="57" customWidth="1"/>
    <col min="813" max="813" width="9" style="57"/>
    <col min="814" max="825" width="0" style="57" hidden="1" customWidth="1"/>
    <col min="826" max="826" width="9.5" style="57" bestFit="1" customWidth="1"/>
    <col min="827" max="827" width="9" style="57"/>
    <col min="828" max="828" width="14" style="57" customWidth="1"/>
    <col min="829" max="1024" width="9" style="57"/>
    <col min="1025" max="1025" width="2.9140625" style="57" customWidth="1"/>
    <col min="1026" max="1026" width="13.1640625" style="57" customWidth="1"/>
    <col min="1027" max="1027" width="8.6640625" style="57" customWidth="1"/>
    <col min="1028" max="1028" width="12" style="57" customWidth="1"/>
    <col min="1029" max="1029" width="11.1640625" style="57" customWidth="1"/>
    <col min="1030" max="1035" width="0" style="57" hidden="1" customWidth="1"/>
    <col min="1036" max="1036" width="8.58203125" style="57" customWidth="1"/>
    <col min="1037" max="1037" width="7.9140625" style="57" customWidth="1"/>
    <col min="1038" max="1038" width="8.6640625" style="57" customWidth="1"/>
    <col min="1039" max="1041" width="0" style="57" hidden="1" customWidth="1"/>
    <col min="1042" max="1042" width="10" style="57" customWidth="1"/>
    <col min="1043" max="1043" width="10.9140625" style="57" customWidth="1"/>
    <col min="1044" max="1044" width="7.58203125" style="57" customWidth="1"/>
    <col min="1045" max="1053" width="0" style="57" hidden="1" customWidth="1"/>
    <col min="1054" max="1056" width="6.33203125" style="57" customWidth="1"/>
    <col min="1057" max="1062" width="0" style="57" hidden="1" customWidth="1"/>
    <col min="1063" max="1063" width="6.6640625" style="57" customWidth="1"/>
    <col min="1064" max="1064" width="6.83203125" style="57" customWidth="1"/>
    <col min="1065" max="1065" width="5.9140625" style="57" customWidth="1"/>
    <col min="1066" max="1066" width="4.9140625" style="57" customWidth="1"/>
    <col min="1067" max="1067" width="5" style="57" customWidth="1"/>
    <col min="1068" max="1068" width="5.6640625" style="57" customWidth="1"/>
    <col min="1069" max="1069" width="9" style="57"/>
    <col min="1070" max="1081" width="0" style="57" hidden="1" customWidth="1"/>
    <col min="1082" max="1082" width="9.5" style="57" bestFit="1" customWidth="1"/>
    <col min="1083" max="1083" width="9" style="57"/>
    <col min="1084" max="1084" width="14" style="57" customWidth="1"/>
    <col min="1085" max="1280" width="9" style="57"/>
    <col min="1281" max="1281" width="2.9140625" style="57" customWidth="1"/>
    <col min="1282" max="1282" width="13.1640625" style="57" customWidth="1"/>
    <col min="1283" max="1283" width="8.6640625" style="57" customWidth="1"/>
    <col min="1284" max="1284" width="12" style="57" customWidth="1"/>
    <col min="1285" max="1285" width="11.1640625" style="57" customWidth="1"/>
    <col min="1286" max="1291" width="0" style="57" hidden="1" customWidth="1"/>
    <col min="1292" max="1292" width="8.58203125" style="57" customWidth="1"/>
    <col min="1293" max="1293" width="7.9140625" style="57" customWidth="1"/>
    <col min="1294" max="1294" width="8.6640625" style="57" customWidth="1"/>
    <col min="1295" max="1297" width="0" style="57" hidden="1" customWidth="1"/>
    <col min="1298" max="1298" width="10" style="57" customWidth="1"/>
    <col min="1299" max="1299" width="10.9140625" style="57" customWidth="1"/>
    <col min="1300" max="1300" width="7.58203125" style="57" customWidth="1"/>
    <col min="1301" max="1309" width="0" style="57" hidden="1" customWidth="1"/>
    <col min="1310" max="1312" width="6.33203125" style="57" customWidth="1"/>
    <col min="1313" max="1318" width="0" style="57" hidden="1" customWidth="1"/>
    <col min="1319" max="1319" width="6.6640625" style="57" customWidth="1"/>
    <col min="1320" max="1320" width="6.83203125" style="57" customWidth="1"/>
    <col min="1321" max="1321" width="5.9140625" style="57" customWidth="1"/>
    <col min="1322" max="1322" width="4.9140625" style="57" customWidth="1"/>
    <col min="1323" max="1323" width="5" style="57" customWidth="1"/>
    <col min="1324" max="1324" width="5.6640625" style="57" customWidth="1"/>
    <col min="1325" max="1325" width="9" style="57"/>
    <col min="1326" max="1337" width="0" style="57" hidden="1" customWidth="1"/>
    <col min="1338" max="1338" width="9.5" style="57" bestFit="1" customWidth="1"/>
    <col min="1339" max="1339" width="9" style="57"/>
    <col min="1340" max="1340" width="14" style="57" customWidth="1"/>
    <col min="1341" max="1536" width="9" style="57"/>
    <col min="1537" max="1537" width="2.9140625" style="57" customWidth="1"/>
    <col min="1538" max="1538" width="13.1640625" style="57" customWidth="1"/>
    <col min="1539" max="1539" width="8.6640625" style="57" customWidth="1"/>
    <col min="1540" max="1540" width="12" style="57" customWidth="1"/>
    <col min="1541" max="1541" width="11.1640625" style="57" customWidth="1"/>
    <col min="1542" max="1547" width="0" style="57" hidden="1" customWidth="1"/>
    <col min="1548" max="1548" width="8.58203125" style="57" customWidth="1"/>
    <col min="1549" max="1549" width="7.9140625" style="57" customWidth="1"/>
    <col min="1550" max="1550" width="8.6640625" style="57" customWidth="1"/>
    <col min="1551" max="1553" width="0" style="57" hidden="1" customWidth="1"/>
    <col min="1554" max="1554" width="10" style="57" customWidth="1"/>
    <col min="1555" max="1555" width="10.9140625" style="57" customWidth="1"/>
    <col min="1556" max="1556" width="7.58203125" style="57" customWidth="1"/>
    <col min="1557" max="1565" width="0" style="57" hidden="1" customWidth="1"/>
    <col min="1566" max="1568" width="6.33203125" style="57" customWidth="1"/>
    <col min="1569" max="1574" width="0" style="57" hidden="1" customWidth="1"/>
    <col min="1575" max="1575" width="6.6640625" style="57" customWidth="1"/>
    <col min="1576" max="1576" width="6.83203125" style="57" customWidth="1"/>
    <col min="1577" max="1577" width="5.9140625" style="57" customWidth="1"/>
    <col min="1578" max="1578" width="4.9140625" style="57" customWidth="1"/>
    <col min="1579" max="1579" width="5" style="57" customWidth="1"/>
    <col min="1580" max="1580" width="5.6640625" style="57" customWidth="1"/>
    <col min="1581" max="1581" width="9" style="57"/>
    <col min="1582" max="1593" width="0" style="57" hidden="1" customWidth="1"/>
    <col min="1594" max="1594" width="9.5" style="57" bestFit="1" customWidth="1"/>
    <col min="1595" max="1595" width="9" style="57"/>
    <col min="1596" max="1596" width="14" style="57" customWidth="1"/>
    <col min="1597" max="1792" width="9" style="57"/>
    <col min="1793" max="1793" width="2.9140625" style="57" customWidth="1"/>
    <col min="1794" max="1794" width="13.1640625" style="57" customWidth="1"/>
    <col min="1795" max="1795" width="8.6640625" style="57" customWidth="1"/>
    <col min="1796" max="1796" width="12" style="57" customWidth="1"/>
    <col min="1797" max="1797" width="11.1640625" style="57" customWidth="1"/>
    <col min="1798" max="1803" width="0" style="57" hidden="1" customWidth="1"/>
    <col min="1804" max="1804" width="8.58203125" style="57" customWidth="1"/>
    <col min="1805" max="1805" width="7.9140625" style="57" customWidth="1"/>
    <col min="1806" max="1806" width="8.6640625" style="57" customWidth="1"/>
    <col min="1807" max="1809" width="0" style="57" hidden="1" customWidth="1"/>
    <col min="1810" max="1810" width="10" style="57" customWidth="1"/>
    <col min="1811" max="1811" width="10.9140625" style="57" customWidth="1"/>
    <col min="1812" max="1812" width="7.58203125" style="57" customWidth="1"/>
    <col min="1813" max="1821" width="0" style="57" hidden="1" customWidth="1"/>
    <col min="1822" max="1824" width="6.33203125" style="57" customWidth="1"/>
    <col min="1825" max="1830" width="0" style="57" hidden="1" customWidth="1"/>
    <col min="1831" max="1831" width="6.6640625" style="57" customWidth="1"/>
    <col min="1832" max="1832" width="6.83203125" style="57" customWidth="1"/>
    <col min="1833" max="1833" width="5.9140625" style="57" customWidth="1"/>
    <col min="1834" max="1834" width="4.9140625" style="57" customWidth="1"/>
    <col min="1835" max="1835" width="5" style="57" customWidth="1"/>
    <col min="1836" max="1836" width="5.6640625" style="57" customWidth="1"/>
    <col min="1837" max="1837" width="9" style="57"/>
    <col min="1838" max="1849" width="0" style="57" hidden="1" customWidth="1"/>
    <col min="1850" max="1850" width="9.5" style="57" bestFit="1" customWidth="1"/>
    <col min="1851" max="1851" width="9" style="57"/>
    <col min="1852" max="1852" width="14" style="57" customWidth="1"/>
    <col min="1853" max="2048" width="9" style="57"/>
    <col min="2049" max="2049" width="2.9140625" style="57" customWidth="1"/>
    <col min="2050" max="2050" width="13.1640625" style="57" customWidth="1"/>
    <col min="2051" max="2051" width="8.6640625" style="57" customWidth="1"/>
    <col min="2052" max="2052" width="12" style="57" customWidth="1"/>
    <col min="2053" max="2053" width="11.1640625" style="57" customWidth="1"/>
    <col min="2054" max="2059" width="0" style="57" hidden="1" customWidth="1"/>
    <col min="2060" max="2060" width="8.58203125" style="57" customWidth="1"/>
    <col min="2061" max="2061" width="7.9140625" style="57" customWidth="1"/>
    <col min="2062" max="2062" width="8.6640625" style="57" customWidth="1"/>
    <col min="2063" max="2065" width="0" style="57" hidden="1" customWidth="1"/>
    <col min="2066" max="2066" width="10" style="57" customWidth="1"/>
    <col min="2067" max="2067" width="10.9140625" style="57" customWidth="1"/>
    <col min="2068" max="2068" width="7.58203125" style="57" customWidth="1"/>
    <col min="2069" max="2077" width="0" style="57" hidden="1" customWidth="1"/>
    <col min="2078" max="2080" width="6.33203125" style="57" customWidth="1"/>
    <col min="2081" max="2086" width="0" style="57" hidden="1" customWidth="1"/>
    <col min="2087" max="2087" width="6.6640625" style="57" customWidth="1"/>
    <col min="2088" max="2088" width="6.83203125" style="57" customWidth="1"/>
    <col min="2089" max="2089" width="5.9140625" style="57" customWidth="1"/>
    <col min="2090" max="2090" width="4.9140625" style="57" customWidth="1"/>
    <col min="2091" max="2091" width="5" style="57" customWidth="1"/>
    <col min="2092" max="2092" width="5.6640625" style="57" customWidth="1"/>
    <col min="2093" max="2093" width="9" style="57"/>
    <col min="2094" max="2105" width="0" style="57" hidden="1" customWidth="1"/>
    <col min="2106" max="2106" width="9.5" style="57" bestFit="1" customWidth="1"/>
    <col min="2107" max="2107" width="9" style="57"/>
    <col min="2108" max="2108" width="14" style="57" customWidth="1"/>
    <col min="2109" max="2304" width="9" style="57"/>
    <col min="2305" max="2305" width="2.9140625" style="57" customWidth="1"/>
    <col min="2306" max="2306" width="13.1640625" style="57" customWidth="1"/>
    <col min="2307" max="2307" width="8.6640625" style="57" customWidth="1"/>
    <col min="2308" max="2308" width="12" style="57" customWidth="1"/>
    <col min="2309" max="2309" width="11.1640625" style="57" customWidth="1"/>
    <col min="2310" max="2315" width="0" style="57" hidden="1" customWidth="1"/>
    <col min="2316" max="2316" width="8.58203125" style="57" customWidth="1"/>
    <col min="2317" max="2317" width="7.9140625" style="57" customWidth="1"/>
    <col min="2318" max="2318" width="8.6640625" style="57" customWidth="1"/>
    <col min="2319" max="2321" width="0" style="57" hidden="1" customWidth="1"/>
    <col min="2322" max="2322" width="10" style="57" customWidth="1"/>
    <col min="2323" max="2323" width="10.9140625" style="57" customWidth="1"/>
    <col min="2324" max="2324" width="7.58203125" style="57" customWidth="1"/>
    <col min="2325" max="2333" width="0" style="57" hidden="1" customWidth="1"/>
    <col min="2334" max="2336" width="6.33203125" style="57" customWidth="1"/>
    <col min="2337" max="2342" width="0" style="57" hidden="1" customWidth="1"/>
    <col min="2343" max="2343" width="6.6640625" style="57" customWidth="1"/>
    <col min="2344" max="2344" width="6.83203125" style="57" customWidth="1"/>
    <col min="2345" max="2345" width="5.9140625" style="57" customWidth="1"/>
    <col min="2346" max="2346" width="4.9140625" style="57" customWidth="1"/>
    <col min="2347" max="2347" width="5" style="57" customWidth="1"/>
    <col min="2348" max="2348" width="5.6640625" style="57" customWidth="1"/>
    <col min="2349" max="2349" width="9" style="57"/>
    <col min="2350" max="2361" width="0" style="57" hidden="1" customWidth="1"/>
    <col min="2362" max="2362" width="9.5" style="57" bestFit="1" customWidth="1"/>
    <col min="2363" max="2363" width="9" style="57"/>
    <col min="2364" max="2364" width="14" style="57" customWidth="1"/>
    <col min="2365" max="2560" width="9" style="57"/>
    <col min="2561" max="2561" width="2.9140625" style="57" customWidth="1"/>
    <col min="2562" max="2562" width="13.1640625" style="57" customWidth="1"/>
    <col min="2563" max="2563" width="8.6640625" style="57" customWidth="1"/>
    <col min="2564" max="2564" width="12" style="57" customWidth="1"/>
    <col min="2565" max="2565" width="11.1640625" style="57" customWidth="1"/>
    <col min="2566" max="2571" width="0" style="57" hidden="1" customWidth="1"/>
    <col min="2572" max="2572" width="8.58203125" style="57" customWidth="1"/>
    <col min="2573" max="2573" width="7.9140625" style="57" customWidth="1"/>
    <col min="2574" max="2574" width="8.6640625" style="57" customWidth="1"/>
    <col min="2575" max="2577" width="0" style="57" hidden="1" customWidth="1"/>
    <col min="2578" max="2578" width="10" style="57" customWidth="1"/>
    <col min="2579" max="2579" width="10.9140625" style="57" customWidth="1"/>
    <col min="2580" max="2580" width="7.58203125" style="57" customWidth="1"/>
    <col min="2581" max="2589" width="0" style="57" hidden="1" customWidth="1"/>
    <col min="2590" max="2592" width="6.33203125" style="57" customWidth="1"/>
    <col min="2593" max="2598" width="0" style="57" hidden="1" customWidth="1"/>
    <col min="2599" max="2599" width="6.6640625" style="57" customWidth="1"/>
    <col min="2600" max="2600" width="6.83203125" style="57" customWidth="1"/>
    <col min="2601" max="2601" width="5.9140625" style="57" customWidth="1"/>
    <col min="2602" max="2602" width="4.9140625" style="57" customWidth="1"/>
    <col min="2603" max="2603" width="5" style="57" customWidth="1"/>
    <col min="2604" max="2604" width="5.6640625" style="57" customWidth="1"/>
    <col min="2605" max="2605" width="9" style="57"/>
    <col min="2606" max="2617" width="0" style="57" hidden="1" customWidth="1"/>
    <col min="2618" max="2618" width="9.5" style="57" bestFit="1" customWidth="1"/>
    <col min="2619" max="2619" width="9" style="57"/>
    <col min="2620" max="2620" width="14" style="57" customWidth="1"/>
    <col min="2621" max="2816" width="9" style="57"/>
    <col min="2817" max="2817" width="2.9140625" style="57" customWidth="1"/>
    <col min="2818" max="2818" width="13.1640625" style="57" customWidth="1"/>
    <col min="2819" max="2819" width="8.6640625" style="57" customWidth="1"/>
    <col min="2820" max="2820" width="12" style="57" customWidth="1"/>
    <col min="2821" max="2821" width="11.1640625" style="57" customWidth="1"/>
    <col min="2822" max="2827" width="0" style="57" hidden="1" customWidth="1"/>
    <col min="2828" max="2828" width="8.58203125" style="57" customWidth="1"/>
    <col min="2829" max="2829" width="7.9140625" style="57" customWidth="1"/>
    <col min="2830" max="2830" width="8.6640625" style="57" customWidth="1"/>
    <col min="2831" max="2833" width="0" style="57" hidden="1" customWidth="1"/>
    <col min="2834" max="2834" width="10" style="57" customWidth="1"/>
    <col min="2835" max="2835" width="10.9140625" style="57" customWidth="1"/>
    <col min="2836" max="2836" width="7.58203125" style="57" customWidth="1"/>
    <col min="2837" max="2845" width="0" style="57" hidden="1" customWidth="1"/>
    <col min="2846" max="2848" width="6.33203125" style="57" customWidth="1"/>
    <col min="2849" max="2854" width="0" style="57" hidden="1" customWidth="1"/>
    <col min="2855" max="2855" width="6.6640625" style="57" customWidth="1"/>
    <col min="2856" max="2856" width="6.83203125" style="57" customWidth="1"/>
    <col min="2857" max="2857" width="5.9140625" style="57" customWidth="1"/>
    <col min="2858" max="2858" width="4.9140625" style="57" customWidth="1"/>
    <col min="2859" max="2859" width="5" style="57" customWidth="1"/>
    <col min="2860" max="2860" width="5.6640625" style="57" customWidth="1"/>
    <col min="2861" max="2861" width="9" style="57"/>
    <col min="2862" max="2873" width="0" style="57" hidden="1" customWidth="1"/>
    <col min="2874" max="2874" width="9.5" style="57" bestFit="1" customWidth="1"/>
    <col min="2875" max="2875" width="9" style="57"/>
    <col min="2876" max="2876" width="14" style="57" customWidth="1"/>
    <col min="2877" max="3072" width="9" style="57"/>
    <col min="3073" max="3073" width="2.9140625" style="57" customWidth="1"/>
    <col min="3074" max="3074" width="13.1640625" style="57" customWidth="1"/>
    <col min="3075" max="3075" width="8.6640625" style="57" customWidth="1"/>
    <col min="3076" max="3076" width="12" style="57" customWidth="1"/>
    <col min="3077" max="3077" width="11.1640625" style="57" customWidth="1"/>
    <col min="3078" max="3083" width="0" style="57" hidden="1" customWidth="1"/>
    <col min="3084" max="3084" width="8.58203125" style="57" customWidth="1"/>
    <col min="3085" max="3085" width="7.9140625" style="57" customWidth="1"/>
    <col min="3086" max="3086" width="8.6640625" style="57" customWidth="1"/>
    <col min="3087" max="3089" width="0" style="57" hidden="1" customWidth="1"/>
    <col min="3090" max="3090" width="10" style="57" customWidth="1"/>
    <col min="3091" max="3091" width="10.9140625" style="57" customWidth="1"/>
    <col min="3092" max="3092" width="7.58203125" style="57" customWidth="1"/>
    <col min="3093" max="3101" width="0" style="57" hidden="1" customWidth="1"/>
    <col min="3102" max="3104" width="6.33203125" style="57" customWidth="1"/>
    <col min="3105" max="3110" width="0" style="57" hidden="1" customWidth="1"/>
    <col min="3111" max="3111" width="6.6640625" style="57" customWidth="1"/>
    <col min="3112" max="3112" width="6.83203125" style="57" customWidth="1"/>
    <col min="3113" max="3113" width="5.9140625" style="57" customWidth="1"/>
    <col min="3114" max="3114" width="4.9140625" style="57" customWidth="1"/>
    <col min="3115" max="3115" width="5" style="57" customWidth="1"/>
    <col min="3116" max="3116" width="5.6640625" style="57" customWidth="1"/>
    <col min="3117" max="3117" width="9" style="57"/>
    <col min="3118" max="3129" width="0" style="57" hidden="1" customWidth="1"/>
    <col min="3130" max="3130" width="9.5" style="57" bestFit="1" customWidth="1"/>
    <col min="3131" max="3131" width="9" style="57"/>
    <col min="3132" max="3132" width="14" style="57" customWidth="1"/>
    <col min="3133" max="3328" width="9" style="57"/>
    <col min="3329" max="3329" width="2.9140625" style="57" customWidth="1"/>
    <col min="3330" max="3330" width="13.1640625" style="57" customWidth="1"/>
    <col min="3331" max="3331" width="8.6640625" style="57" customWidth="1"/>
    <col min="3332" max="3332" width="12" style="57" customWidth="1"/>
    <col min="3333" max="3333" width="11.1640625" style="57" customWidth="1"/>
    <col min="3334" max="3339" width="0" style="57" hidden="1" customWidth="1"/>
    <col min="3340" max="3340" width="8.58203125" style="57" customWidth="1"/>
    <col min="3341" max="3341" width="7.9140625" style="57" customWidth="1"/>
    <col min="3342" max="3342" width="8.6640625" style="57" customWidth="1"/>
    <col min="3343" max="3345" width="0" style="57" hidden="1" customWidth="1"/>
    <col min="3346" max="3346" width="10" style="57" customWidth="1"/>
    <col min="3347" max="3347" width="10.9140625" style="57" customWidth="1"/>
    <col min="3348" max="3348" width="7.58203125" style="57" customWidth="1"/>
    <col min="3349" max="3357" width="0" style="57" hidden="1" customWidth="1"/>
    <col min="3358" max="3360" width="6.33203125" style="57" customWidth="1"/>
    <col min="3361" max="3366" width="0" style="57" hidden="1" customWidth="1"/>
    <col min="3367" max="3367" width="6.6640625" style="57" customWidth="1"/>
    <col min="3368" max="3368" width="6.83203125" style="57" customWidth="1"/>
    <col min="3369" max="3369" width="5.9140625" style="57" customWidth="1"/>
    <col min="3370" max="3370" width="4.9140625" style="57" customWidth="1"/>
    <col min="3371" max="3371" width="5" style="57" customWidth="1"/>
    <col min="3372" max="3372" width="5.6640625" style="57" customWidth="1"/>
    <col min="3373" max="3373" width="9" style="57"/>
    <col min="3374" max="3385" width="0" style="57" hidden="1" customWidth="1"/>
    <col min="3386" max="3386" width="9.5" style="57" bestFit="1" customWidth="1"/>
    <col min="3387" max="3387" width="9" style="57"/>
    <col min="3388" max="3388" width="14" style="57" customWidth="1"/>
    <col min="3389" max="3584" width="9" style="57"/>
    <col min="3585" max="3585" width="2.9140625" style="57" customWidth="1"/>
    <col min="3586" max="3586" width="13.1640625" style="57" customWidth="1"/>
    <col min="3587" max="3587" width="8.6640625" style="57" customWidth="1"/>
    <col min="3588" max="3588" width="12" style="57" customWidth="1"/>
    <col min="3589" max="3589" width="11.1640625" style="57" customWidth="1"/>
    <col min="3590" max="3595" width="0" style="57" hidden="1" customWidth="1"/>
    <col min="3596" max="3596" width="8.58203125" style="57" customWidth="1"/>
    <col min="3597" max="3597" width="7.9140625" style="57" customWidth="1"/>
    <col min="3598" max="3598" width="8.6640625" style="57" customWidth="1"/>
    <col min="3599" max="3601" width="0" style="57" hidden="1" customWidth="1"/>
    <col min="3602" max="3602" width="10" style="57" customWidth="1"/>
    <col min="3603" max="3603" width="10.9140625" style="57" customWidth="1"/>
    <col min="3604" max="3604" width="7.58203125" style="57" customWidth="1"/>
    <col min="3605" max="3613" width="0" style="57" hidden="1" customWidth="1"/>
    <col min="3614" max="3616" width="6.33203125" style="57" customWidth="1"/>
    <col min="3617" max="3622" width="0" style="57" hidden="1" customWidth="1"/>
    <col min="3623" max="3623" width="6.6640625" style="57" customWidth="1"/>
    <col min="3624" max="3624" width="6.83203125" style="57" customWidth="1"/>
    <col min="3625" max="3625" width="5.9140625" style="57" customWidth="1"/>
    <col min="3626" max="3626" width="4.9140625" style="57" customWidth="1"/>
    <col min="3627" max="3627" width="5" style="57" customWidth="1"/>
    <col min="3628" max="3628" width="5.6640625" style="57" customWidth="1"/>
    <col min="3629" max="3629" width="9" style="57"/>
    <col min="3630" max="3641" width="0" style="57" hidden="1" customWidth="1"/>
    <col min="3642" max="3642" width="9.5" style="57" bestFit="1" customWidth="1"/>
    <col min="3643" max="3643" width="9" style="57"/>
    <col min="3644" max="3644" width="14" style="57" customWidth="1"/>
    <col min="3645" max="3840" width="9" style="57"/>
    <col min="3841" max="3841" width="2.9140625" style="57" customWidth="1"/>
    <col min="3842" max="3842" width="13.1640625" style="57" customWidth="1"/>
    <col min="3843" max="3843" width="8.6640625" style="57" customWidth="1"/>
    <col min="3844" max="3844" width="12" style="57" customWidth="1"/>
    <col min="3845" max="3845" width="11.1640625" style="57" customWidth="1"/>
    <col min="3846" max="3851" width="0" style="57" hidden="1" customWidth="1"/>
    <col min="3852" max="3852" width="8.58203125" style="57" customWidth="1"/>
    <col min="3853" max="3853" width="7.9140625" style="57" customWidth="1"/>
    <col min="3854" max="3854" width="8.6640625" style="57" customWidth="1"/>
    <col min="3855" max="3857" width="0" style="57" hidden="1" customWidth="1"/>
    <col min="3858" max="3858" width="10" style="57" customWidth="1"/>
    <col min="3859" max="3859" width="10.9140625" style="57" customWidth="1"/>
    <col min="3860" max="3860" width="7.58203125" style="57" customWidth="1"/>
    <col min="3861" max="3869" width="0" style="57" hidden="1" customWidth="1"/>
    <col min="3870" max="3872" width="6.33203125" style="57" customWidth="1"/>
    <col min="3873" max="3878" width="0" style="57" hidden="1" customWidth="1"/>
    <col min="3879" max="3879" width="6.6640625" style="57" customWidth="1"/>
    <col min="3880" max="3880" width="6.83203125" style="57" customWidth="1"/>
    <col min="3881" max="3881" width="5.9140625" style="57" customWidth="1"/>
    <col min="3882" max="3882" width="4.9140625" style="57" customWidth="1"/>
    <col min="3883" max="3883" width="5" style="57" customWidth="1"/>
    <col min="3884" max="3884" width="5.6640625" style="57" customWidth="1"/>
    <col min="3885" max="3885" width="9" style="57"/>
    <col min="3886" max="3897" width="0" style="57" hidden="1" customWidth="1"/>
    <col min="3898" max="3898" width="9.5" style="57" bestFit="1" customWidth="1"/>
    <col min="3899" max="3899" width="9" style="57"/>
    <col min="3900" max="3900" width="14" style="57" customWidth="1"/>
    <col min="3901" max="4096" width="9" style="57"/>
    <col min="4097" max="4097" width="2.9140625" style="57" customWidth="1"/>
    <col min="4098" max="4098" width="13.1640625" style="57" customWidth="1"/>
    <col min="4099" max="4099" width="8.6640625" style="57" customWidth="1"/>
    <col min="4100" max="4100" width="12" style="57" customWidth="1"/>
    <col min="4101" max="4101" width="11.1640625" style="57" customWidth="1"/>
    <col min="4102" max="4107" width="0" style="57" hidden="1" customWidth="1"/>
    <col min="4108" max="4108" width="8.58203125" style="57" customWidth="1"/>
    <col min="4109" max="4109" width="7.9140625" style="57" customWidth="1"/>
    <col min="4110" max="4110" width="8.6640625" style="57" customWidth="1"/>
    <col min="4111" max="4113" width="0" style="57" hidden="1" customWidth="1"/>
    <col min="4114" max="4114" width="10" style="57" customWidth="1"/>
    <col min="4115" max="4115" width="10.9140625" style="57" customWidth="1"/>
    <col min="4116" max="4116" width="7.58203125" style="57" customWidth="1"/>
    <col min="4117" max="4125" width="0" style="57" hidden="1" customWidth="1"/>
    <col min="4126" max="4128" width="6.33203125" style="57" customWidth="1"/>
    <col min="4129" max="4134" width="0" style="57" hidden="1" customWidth="1"/>
    <col min="4135" max="4135" width="6.6640625" style="57" customWidth="1"/>
    <col min="4136" max="4136" width="6.83203125" style="57" customWidth="1"/>
    <col min="4137" max="4137" width="5.9140625" style="57" customWidth="1"/>
    <col min="4138" max="4138" width="4.9140625" style="57" customWidth="1"/>
    <col min="4139" max="4139" width="5" style="57" customWidth="1"/>
    <col min="4140" max="4140" width="5.6640625" style="57" customWidth="1"/>
    <col min="4141" max="4141" width="9" style="57"/>
    <col min="4142" max="4153" width="0" style="57" hidden="1" customWidth="1"/>
    <col min="4154" max="4154" width="9.5" style="57" bestFit="1" customWidth="1"/>
    <col min="4155" max="4155" width="9" style="57"/>
    <col min="4156" max="4156" width="14" style="57" customWidth="1"/>
    <col min="4157" max="4352" width="9" style="57"/>
    <col min="4353" max="4353" width="2.9140625" style="57" customWidth="1"/>
    <col min="4354" max="4354" width="13.1640625" style="57" customWidth="1"/>
    <col min="4355" max="4355" width="8.6640625" style="57" customWidth="1"/>
    <col min="4356" max="4356" width="12" style="57" customWidth="1"/>
    <col min="4357" max="4357" width="11.1640625" style="57" customWidth="1"/>
    <col min="4358" max="4363" width="0" style="57" hidden="1" customWidth="1"/>
    <col min="4364" max="4364" width="8.58203125" style="57" customWidth="1"/>
    <col min="4365" max="4365" width="7.9140625" style="57" customWidth="1"/>
    <col min="4366" max="4366" width="8.6640625" style="57" customWidth="1"/>
    <col min="4367" max="4369" width="0" style="57" hidden="1" customWidth="1"/>
    <col min="4370" max="4370" width="10" style="57" customWidth="1"/>
    <col min="4371" max="4371" width="10.9140625" style="57" customWidth="1"/>
    <col min="4372" max="4372" width="7.58203125" style="57" customWidth="1"/>
    <col min="4373" max="4381" width="0" style="57" hidden="1" customWidth="1"/>
    <col min="4382" max="4384" width="6.33203125" style="57" customWidth="1"/>
    <col min="4385" max="4390" width="0" style="57" hidden="1" customWidth="1"/>
    <col min="4391" max="4391" width="6.6640625" style="57" customWidth="1"/>
    <col min="4392" max="4392" width="6.83203125" style="57" customWidth="1"/>
    <col min="4393" max="4393" width="5.9140625" style="57" customWidth="1"/>
    <col min="4394" max="4394" width="4.9140625" style="57" customWidth="1"/>
    <col min="4395" max="4395" width="5" style="57" customWidth="1"/>
    <col min="4396" max="4396" width="5.6640625" style="57" customWidth="1"/>
    <col min="4397" max="4397" width="9" style="57"/>
    <col min="4398" max="4409" width="0" style="57" hidden="1" customWidth="1"/>
    <col min="4410" max="4410" width="9.5" style="57" bestFit="1" customWidth="1"/>
    <col min="4411" max="4411" width="9" style="57"/>
    <col min="4412" max="4412" width="14" style="57" customWidth="1"/>
    <col min="4413" max="4608" width="9" style="57"/>
    <col min="4609" max="4609" width="2.9140625" style="57" customWidth="1"/>
    <col min="4610" max="4610" width="13.1640625" style="57" customWidth="1"/>
    <col min="4611" max="4611" width="8.6640625" style="57" customWidth="1"/>
    <col min="4612" max="4612" width="12" style="57" customWidth="1"/>
    <col min="4613" max="4613" width="11.1640625" style="57" customWidth="1"/>
    <col min="4614" max="4619" width="0" style="57" hidden="1" customWidth="1"/>
    <col min="4620" max="4620" width="8.58203125" style="57" customWidth="1"/>
    <col min="4621" max="4621" width="7.9140625" style="57" customWidth="1"/>
    <col min="4622" max="4622" width="8.6640625" style="57" customWidth="1"/>
    <col min="4623" max="4625" width="0" style="57" hidden="1" customWidth="1"/>
    <col min="4626" max="4626" width="10" style="57" customWidth="1"/>
    <col min="4627" max="4627" width="10.9140625" style="57" customWidth="1"/>
    <col min="4628" max="4628" width="7.58203125" style="57" customWidth="1"/>
    <col min="4629" max="4637" width="0" style="57" hidden="1" customWidth="1"/>
    <col min="4638" max="4640" width="6.33203125" style="57" customWidth="1"/>
    <col min="4641" max="4646" width="0" style="57" hidden="1" customWidth="1"/>
    <col min="4647" max="4647" width="6.6640625" style="57" customWidth="1"/>
    <col min="4648" max="4648" width="6.83203125" style="57" customWidth="1"/>
    <col min="4649" max="4649" width="5.9140625" style="57" customWidth="1"/>
    <col min="4650" max="4650" width="4.9140625" style="57" customWidth="1"/>
    <col min="4651" max="4651" width="5" style="57" customWidth="1"/>
    <col min="4652" max="4652" width="5.6640625" style="57" customWidth="1"/>
    <col min="4653" max="4653" width="9" style="57"/>
    <col min="4654" max="4665" width="0" style="57" hidden="1" customWidth="1"/>
    <col min="4666" max="4666" width="9.5" style="57" bestFit="1" customWidth="1"/>
    <col min="4667" max="4667" width="9" style="57"/>
    <col min="4668" max="4668" width="14" style="57" customWidth="1"/>
    <col min="4669" max="4864" width="9" style="57"/>
    <col min="4865" max="4865" width="2.9140625" style="57" customWidth="1"/>
    <col min="4866" max="4866" width="13.1640625" style="57" customWidth="1"/>
    <col min="4867" max="4867" width="8.6640625" style="57" customWidth="1"/>
    <col min="4868" max="4868" width="12" style="57" customWidth="1"/>
    <col min="4869" max="4869" width="11.1640625" style="57" customWidth="1"/>
    <col min="4870" max="4875" width="0" style="57" hidden="1" customWidth="1"/>
    <col min="4876" max="4876" width="8.58203125" style="57" customWidth="1"/>
    <col min="4877" max="4877" width="7.9140625" style="57" customWidth="1"/>
    <col min="4878" max="4878" width="8.6640625" style="57" customWidth="1"/>
    <col min="4879" max="4881" width="0" style="57" hidden="1" customWidth="1"/>
    <col min="4882" max="4882" width="10" style="57" customWidth="1"/>
    <col min="4883" max="4883" width="10.9140625" style="57" customWidth="1"/>
    <col min="4884" max="4884" width="7.58203125" style="57" customWidth="1"/>
    <col min="4885" max="4893" width="0" style="57" hidden="1" customWidth="1"/>
    <col min="4894" max="4896" width="6.33203125" style="57" customWidth="1"/>
    <col min="4897" max="4902" width="0" style="57" hidden="1" customWidth="1"/>
    <col min="4903" max="4903" width="6.6640625" style="57" customWidth="1"/>
    <col min="4904" max="4904" width="6.83203125" style="57" customWidth="1"/>
    <col min="4905" max="4905" width="5.9140625" style="57" customWidth="1"/>
    <col min="4906" max="4906" width="4.9140625" style="57" customWidth="1"/>
    <col min="4907" max="4907" width="5" style="57" customWidth="1"/>
    <col min="4908" max="4908" width="5.6640625" style="57" customWidth="1"/>
    <col min="4909" max="4909" width="9" style="57"/>
    <col min="4910" max="4921" width="0" style="57" hidden="1" customWidth="1"/>
    <col min="4922" max="4922" width="9.5" style="57" bestFit="1" customWidth="1"/>
    <col min="4923" max="4923" width="9" style="57"/>
    <col min="4924" max="4924" width="14" style="57" customWidth="1"/>
    <col min="4925" max="5120" width="9" style="57"/>
    <col min="5121" max="5121" width="2.9140625" style="57" customWidth="1"/>
    <col min="5122" max="5122" width="13.1640625" style="57" customWidth="1"/>
    <col min="5123" max="5123" width="8.6640625" style="57" customWidth="1"/>
    <col min="5124" max="5124" width="12" style="57" customWidth="1"/>
    <col min="5125" max="5125" width="11.1640625" style="57" customWidth="1"/>
    <col min="5126" max="5131" width="0" style="57" hidden="1" customWidth="1"/>
    <col min="5132" max="5132" width="8.58203125" style="57" customWidth="1"/>
    <col min="5133" max="5133" width="7.9140625" style="57" customWidth="1"/>
    <col min="5134" max="5134" width="8.6640625" style="57" customWidth="1"/>
    <col min="5135" max="5137" width="0" style="57" hidden="1" customWidth="1"/>
    <col min="5138" max="5138" width="10" style="57" customWidth="1"/>
    <col min="5139" max="5139" width="10.9140625" style="57" customWidth="1"/>
    <col min="5140" max="5140" width="7.58203125" style="57" customWidth="1"/>
    <col min="5141" max="5149" width="0" style="57" hidden="1" customWidth="1"/>
    <col min="5150" max="5152" width="6.33203125" style="57" customWidth="1"/>
    <col min="5153" max="5158" width="0" style="57" hidden="1" customWidth="1"/>
    <col min="5159" max="5159" width="6.6640625" style="57" customWidth="1"/>
    <col min="5160" max="5160" width="6.83203125" style="57" customWidth="1"/>
    <col min="5161" max="5161" width="5.9140625" style="57" customWidth="1"/>
    <col min="5162" max="5162" width="4.9140625" style="57" customWidth="1"/>
    <col min="5163" max="5163" width="5" style="57" customWidth="1"/>
    <col min="5164" max="5164" width="5.6640625" style="57" customWidth="1"/>
    <col min="5165" max="5165" width="9" style="57"/>
    <col min="5166" max="5177" width="0" style="57" hidden="1" customWidth="1"/>
    <col min="5178" max="5178" width="9.5" style="57" bestFit="1" customWidth="1"/>
    <col min="5179" max="5179" width="9" style="57"/>
    <col min="5180" max="5180" width="14" style="57" customWidth="1"/>
    <col min="5181" max="5376" width="9" style="57"/>
    <col min="5377" max="5377" width="2.9140625" style="57" customWidth="1"/>
    <col min="5378" max="5378" width="13.1640625" style="57" customWidth="1"/>
    <col min="5379" max="5379" width="8.6640625" style="57" customWidth="1"/>
    <col min="5380" max="5380" width="12" style="57" customWidth="1"/>
    <col min="5381" max="5381" width="11.1640625" style="57" customWidth="1"/>
    <col min="5382" max="5387" width="0" style="57" hidden="1" customWidth="1"/>
    <col min="5388" max="5388" width="8.58203125" style="57" customWidth="1"/>
    <col min="5389" max="5389" width="7.9140625" style="57" customWidth="1"/>
    <col min="5390" max="5390" width="8.6640625" style="57" customWidth="1"/>
    <col min="5391" max="5393" width="0" style="57" hidden="1" customWidth="1"/>
    <col min="5394" max="5394" width="10" style="57" customWidth="1"/>
    <col min="5395" max="5395" width="10.9140625" style="57" customWidth="1"/>
    <col min="5396" max="5396" width="7.58203125" style="57" customWidth="1"/>
    <col min="5397" max="5405" width="0" style="57" hidden="1" customWidth="1"/>
    <col min="5406" max="5408" width="6.33203125" style="57" customWidth="1"/>
    <col min="5409" max="5414" width="0" style="57" hidden="1" customWidth="1"/>
    <col min="5415" max="5415" width="6.6640625" style="57" customWidth="1"/>
    <col min="5416" max="5416" width="6.83203125" style="57" customWidth="1"/>
    <col min="5417" max="5417" width="5.9140625" style="57" customWidth="1"/>
    <col min="5418" max="5418" width="4.9140625" style="57" customWidth="1"/>
    <col min="5419" max="5419" width="5" style="57" customWidth="1"/>
    <col min="5420" max="5420" width="5.6640625" style="57" customWidth="1"/>
    <col min="5421" max="5421" width="9" style="57"/>
    <col min="5422" max="5433" width="0" style="57" hidden="1" customWidth="1"/>
    <col min="5434" max="5434" width="9.5" style="57" bestFit="1" customWidth="1"/>
    <col min="5435" max="5435" width="9" style="57"/>
    <col min="5436" max="5436" width="14" style="57" customWidth="1"/>
    <col min="5437" max="5632" width="9" style="57"/>
    <col min="5633" max="5633" width="2.9140625" style="57" customWidth="1"/>
    <col min="5634" max="5634" width="13.1640625" style="57" customWidth="1"/>
    <col min="5635" max="5635" width="8.6640625" style="57" customWidth="1"/>
    <col min="5636" max="5636" width="12" style="57" customWidth="1"/>
    <col min="5637" max="5637" width="11.1640625" style="57" customWidth="1"/>
    <col min="5638" max="5643" width="0" style="57" hidden="1" customWidth="1"/>
    <col min="5644" max="5644" width="8.58203125" style="57" customWidth="1"/>
    <col min="5645" max="5645" width="7.9140625" style="57" customWidth="1"/>
    <col min="5646" max="5646" width="8.6640625" style="57" customWidth="1"/>
    <col min="5647" max="5649" width="0" style="57" hidden="1" customWidth="1"/>
    <col min="5650" max="5650" width="10" style="57" customWidth="1"/>
    <col min="5651" max="5651" width="10.9140625" style="57" customWidth="1"/>
    <col min="5652" max="5652" width="7.58203125" style="57" customWidth="1"/>
    <col min="5653" max="5661" width="0" style="57" hidden="1" customWidth="1"/>
    <col min="5662" max="5664" width="6.33203125" style="57" customWidth="1"/>
    <col min="5665" max="5670" width="0" style="57" hidden="1" customWidth="1"/>
    <col min="5671" max="5671" width="6.6640625" style="57" customWidth="1"/>
    <col min="5672" max="5672" width="6.83203125" style="57" customWidth="1"/>
    <col min="5673" max="5673" width="5.9140625" style="57" customWidth="1"/>
    <col min="5674" max="5674" width="4.9140625" style="57" customWidth="1"/>
    <col min="5675" max="5675" width="5" style="57" customWidth="1"/>
    <col min="5676" max="5676" width="5.6640625" style="57" customWidth="1"/>
    <col min="5677" max="5677" width="9" style="57"/>
    <col min="5678" max="5689" width="0" style="57" hidden="1" customWidth="1"/>
    <col min="5690" max="5690" width="9.5" style="57" bestFit="1" customWidth="1"/>
    <col min="5691" max="5691" width="9" style="57"/>
    <col min="5692" max="5692" width="14" style="57" customWidth="1"/>
    <col min="5693" max="5888" width="9" style="57"/>
    <col min="5889" max="5889" width="2.9140625" style="57" customWidth="1"/>
    <col min="5890" max="5890" width="13.1640625" style="57" customWidth="1"/>
    <col min="5891" max="5891" width="8.6640625" style="57" customWidth="1"/>
    <col min="5892" max="5892" width="12" style="57" customWidth="1"/>
    <col min="5893" max="5893" width="11.1640625" style="57" customWidth="1"/>
    <col min="5894" max="5899" width="0" style="57" hidden="1" customWidth="1"/>
    <col min="5900" max="5900" width="8.58203125" style="57" customWidth="1"/>
    <col min="5901" max="5901" width="7.9140625" style="57" customWidth="1"/>
    <col min="5902" max="5902" width="8.6640625" style="57" customWidth="1"/>
    <col min="5903" max="5905" width="0" style="57" hidden="1" customWidth="1"/>
    <col min="5906" max="5906" width="10" style="57" customWidth="1"/>
    <col min="5907" max="5907" width="10.9140625" style="57" customWidth="1"/>
    <col min="5908" max="5908" width="7.58203125" style="57" customWidth="1"/>
    <col min="5909" max="5917" width="0" style="57" hidden="1" customWidth="1"/>
    <col min="5918" max="5920" width="6.33203125" style="57" customWidth="1"/>
    <col min="5921" max="5926" width="0" style="57" hidden="1" customWidth="1"/>
    <col min="5927" max="5927" width="6.6640625" style="57" customWidth="1"/>
    <col min="5928" max="5928" width="6.83203125" style="57" customWidth="1"/>
    <col min="5929" max="5929" width="5.9140625" style="57" customWidth="1"/>
    <col min="5930" max="5930" width="4.9140625" style="57" customWidth="1"/>
    <col min="5931" max="5931" width="5" style="57" customWidth="1"/>
    <col min="5932" max="5932" width="5.6640625" style="57" customWidth="1"/>
    <col min="5933" max="5933" width="9" style="57"/>
    <col min="5934" max="5945" width="0" style="57" hidden="1" customWidth="1"/>
    <col min="5946" max="5946" width="9.5" style="57" bestFit="1" customWidth="1"/>
    <col min="5947" max="5947" width="9" style="57"/>
    <col min="5948" max="5948" width="14" style="57" customWidth="1"/>
    <col min="5949" max="6144" width="9" style="57"/>
    <col min="6145" max="6145" width="2.9140625" style="57" customWidth="1"/>
    <col min="6146" max="6146" width="13.1640625" style="57" customWidth="1"/>
    <col min="6147" max="6147" width="8.6640625" style="57" customWidth="1"/>
    <col min="6148" max="6148" width="12" style="57" customWidth="1"/>
    <col min="6149" max="6149" width="11.1640625" style="57" customWidth="1"/>
    <col min="6150" max="6155" width="0" style="57" hidden="1" customWidth="1"/>
    <col min="6156" max="6156" width="8.58203125" style="57" customWidth="1"/>
    <col min="6157" max="6157" width="7.9140625" style="57" customWidth="1"/>
    <col min="6158" max="6158" width="8.6640625" style="57" customWidth="1"/>
    <col min="6159" max="6161" width="0" style="57" hidden="1" customWidth="1"/>
    <col min="6162" max="6162" width="10" style="57" customWidth="1"/>
    <col min="6163" max="6163" width="10.9140625" style="57" customWidth="1"/>
    <col min="6164" max="6164" width="7.58203125" style="57" customWidth="1"/>
    <col min="6165" max="6173" width="0" style="57" hidden="1" customWidth="1"/>
    <col min="6174" max="6176" width="6.33203125" style="57" customWidth="1"/>
    <col min="6177" max="6182" width="0" style="57" hidden="1" customWidth="1"/>
    <col min="6183" max="6183" width="6.6640625" style="57" customWidth="1"/>
    <col min="6184" max="6184" width="6.83203125" style="57" customWidth="1"/>
    <col min="6185" max="6185" width="5.9140625" style="57" customWidth="1"/>
    <col min="6186" max="6186" width="4.9140625" style="57" customWidth="1"/>
    <col min="6187" max="6187" width="5" style="57" customWidth="1"/>
    <col min="6188" max="6188" width="5.6640625" style="57" customWidth="1"/>
    <col min="6189" max="6189" width="9" style="57"/>
    <col min="6190" max="6201" width="0" style="57" hidden="1" customWidth="1"/>
    <col min="6202" max="6202" width="9.5" style="57" bestFit="1" customWidth="1"/>
    <col min="6203" max="6203" width="9" style="57"/>
    <col min="6204" max="6204" width="14" style="57" customWidth="1"/>
    <col min="6205" max="6400" width="9" style="57"/>
    <col min="6401" max="6401" width="2.9140625" style="57" customWidth="1"/>
    <col min="6402" max="6402" width="13.1640625" style="57" customWidth="1"/>
    <col min="6403" max="6403" width="8.6640625" style="57" customWidth="1"/>
    <col min="6404" max="6404" width="12" style="57" customWidth="1"/>
    <col min="6405" max="6405" width="11.1640625" style="57" customWidth="1"/>
    <col min="6406" max="6411" width="0" style="57" hidden="1" customWidth="1"/>
    <col min="6412" max="6412" width="8.58203125" style="57" customWidth="1"/>
    <col min="6413" max="6413" width="7.9140625" style="57" customWidth="1"/>
    <col min="6414" max="6414" width="8.6640625" style="57" customWidth="1"/>
    <col min="6415" max="6417" width="0" style="57" hidden="1" customWidth="1"/>
    <col min="6418" max="6418" width="10" style="57" customWidth="1"/>
    <col min="6419" max="6419" width="10.9140625" style="57" customWidth="1"/>
    <col min="6420" max="6420" width="7.58203125" style="57" customWidth="1"/>
    <col min="6421" max="6429" width="0" style="57" hidden="1" customWidth="1"/>
    <col min="6430" max="6432" width="6.33203125" style="57" customWidth="1"/>
    <col min="6433" max="6438" width="0" style="57" hidden="1" customWidth="1"/>
    <col min="6439" max="6439" width="6.6640625" style="57" customWidth="1"/>
    <col min="6440" max="6440" width="6.83203125" style="57" customWidth="1"/>
    <col min="6441" max="6441" width="5.9140625" style="57" customWidth="1"/>
    <col min="6442" max="6442" width="4.9140625" style="57" customWidth="1"/>
    <col min="6443" max="6443" width="5" style="57" customWidth="1"/>
    <col min="6444" max="6444" width="5.6640625" style="57" customWidth="1"/>
    <col min="6445" max="6445" width="9" style="57"/>
    <col min="6446" max="6457" width="0" style="57" hidden="1" customWidth="1"/>
    <col min="6458" max="6458" width="9.5" style="57" bestFit="1" customWidth="1"/>
    <col min="6459" max="6459" width="9" style="57"/>
    <col min="6460" max="6460" width="14" style="57" customWidth="1"/>
    <col min="6461" max="6656" width="9" style="57"/>
    <col min="6657" max="6657" width="2.9140625" style="57" customWidth="1"/>
    <col min="6658" max="6658" width="13.1640625" style="57" customWidth="1"/>
    <col min="6659" max="6659" width="8.6640625" style="57" customWidth="1"/>
    <col min="6660" max="6660" width="12" style="57" customWidth="1"/>
    <col min="6661" max="6661" width="11.1640625" style="57" customWidth="1"/>
    <col min="6662" max="6667" width="0" style="57" hidden="1" customWidth="1"/>
    <col min="6668" max="6668" width="8.58203125" style="57" customWidth="1"/>
    <col min="6669" max="6669" width="7.9140625" style="57" customWidth="1"/>
    <col min="6670" max="6670" width="8.6640625" style="57" customWidth="1"/>
    <col min="6671" max="6673" width="0" style="57" hidden="1" customWidth="1"/>
    <col min="6674" max="6674" width="10" style="57" customWidth="1"/>
    <col min="6675" max="6675" width="10.9140625" style="57" customWidth="1"/>
    <col min="6676" max="6676" width="7.58203125" style="57" customWidth="1"/>
    <col min="6677" max="6685" width="0" style="57" hidden="1" customWidth="1"/>
    <col min="6686" max="6688" width="6.33203125" style="57" customWidth="1"/>
    <col min="6689" max="6694" width="0" style="57" hidden="1" customWidth="1"/>
    <col min="6695" max="6695" width="6.6640625" style="57" customWidth="1"/>
    <col min="6696" max="6696" width="6.83203125" style="57" customWidth="1"/>
    <col min="6697" max="6697" width="5.9140625" style="57" customWidth="1"/>
    <col min="6698" max="6698" width="4.9140625" style="57" customWidth="1"/>
    <col min="6699" max="6699" width="5" style="57" customWidth="1"/>
    <col min="6700" max="6700" width="5.6640625" style="57" customWidth="1"/>
    <col min="6701" max="6701" width="9" style="57"/>
    <col min="6702" max="6713" width="0" style="57" hidden="1" customWidth="1"/>
    <col min="6714" max="6714" width="9.5" style="57" bestFit="1" customWidth="1"/>
    <col min="6715" max="6715" width="9" style="57"/>
    <col min="6716" max="6716" width="14" style="57" customWidth="1"/>
    <col min="6717" max="6912" width="9" style="57"/>
    <col min="6913" max="6913" width="2.9140625" style="57" customWidth="1"/>
    <col min="6914" max="6914" width="13.1640625" style="57" customWidth="1"/>
    <col min="6915" max="6915" width="8.6640625" style="57" customWidth="1"/>
    <col min="6916" max="6916" width="12" style="57" customWidth="1"/>
    <col min="6917" max="6917" width="11.1640625" style="57" customWidth="1"/>
    <col min="6918" max="6923" width="0" style="57" hidden="1" customWidth="1"/>
    <col min="6924" max="6924" width="8.58203125" style="57" customWidth="1"/>
    <col min="6925" max="6925" width="7.9140625" style="57" customWidth="1"/>
    <col min="6926" max="6926" width="8.6640625" style="57" customWidth="1"/>
    <col min="6927" max="6929" width="0" style="57" hidden="1" customWidth="1"/>
    <col min="6930" max="6930" width="10" style="57" customWidth="1"/>
    <col min="6931" max="6931" width="10.9140625" style="57" customWidth="1"/>
    <col min="6932" max="6932" width="7.58203125" style="57" customWidth="1"/>
    <col min="6933" max="6941" width="0" style="57" hidden="1" customWidth="1"/>
    <col min="6942" max="6944" width="6.33203125" style="57" customWidth="1"/>
    <col min="6945" max="6950" width="0" style="57" hidden="1" customWidth="1"/>
    <col min="6951" max="6951" width="6.6640625" style="57" customWidth="1"/>
    <col min="6952" max="6952" width="6.83203125" style="57" customWidth="1"/>
    <col min="6953" max="6953" width="5.9140625" style="57" customWidth="1"/>
    <col min="6954" max="6954" width="4.9140625" style="57" customWidth="1"/>
    <col min="6955" max="6955" width="5" style="57" customWidth="1"/>
    <col min="6956" max="6956" width="5.6640625" style="57" customWidth="1"/>
    <col min="6957" max="6957" width="9" style="57"/>
    <col min="6958" max="6969" width="0" style="57" hidden="1" customWidth="1"/>
    <col min="6970" max="6970" width="9.5" style="57" bestFit="1" customWidth="1"/>
    <col min="6971" max="6971" width="9" style="57"/>
    <col min="6972" max="6972" width="14" style="57" customWidth="1"/>
    <col min="6973" max="7168" width="9" style="57"/>
    <col min="7169" max="7169" width="2.9140625" style="57" customWidth="1"/>
    <col min="7170" max="7170" width="13.1640625" style="57" customWidth="1"/>
    <col min="7171" max="7171" width="8.6640625" style="57" customWidth="1"/>
    <col min="7172" max="7172" width="12" style="57" customWidth="1"/>
    <col min="7173" max="7173" width="11.1640625" style="57" customWidth="1"/>
    <col min="7174" max="7179" width="0" style="57" hidden="1" customWidth="1"/>
    <col min="7180" max="7180" width="8.58203125" style="57" customWidth="1"/>
    <col min="7181" max="7181" width="7.9140625" style="57" customWidth="1"/>
    <col min="7182" max="7182" width="8.6640625" style="57" customWidth="1"/>
    <col min="7183" max="7185" width="0" style="57" hidden="1" customWidth="1"/>
    <col min="7186" max="7186" width="10" style="57" customWidth="1"/>
    <col min="7187" max="7187" width="10.9140625" style="57" customWidth="1"/>
    <col min="7188" max="7188" width="7.58203125" style="57" customWidth="1"/>
    <col min="7189" max="7197" width="0" style="57" hidden="1" customWidth="1"/>
    <col min="7198" max="7200" width="6.33203125" style="57" customWidth="1"/>
    <col min="7201" max="7206" width="0" style="57" hidden="1" customWidth="1"/>
    <col min="7207" max="7207" width="6.6640625" style="57" customWidth="1"/>
    <col min="7208" max="7208" width="6.83203125" style="57" customWidth="1"/>
    <col min="7209" max="7209" width="5.9140625" style="57" customWidth="1"/>
    <col min="7210" max="7210" width="4.9140625" style="57" customWidth="1"/>
    <col min="7211" max="7211" width="5" style="57" customWidth="1"/>
    <col min="7212" max="7212" width="5.6640625" style="57" customWidth="1"/>
    <col min="7213" max="7213" width="9" style="57"/>
    <col min="7214" max="7225" width="0" style="57" hidden="1" customWidth="1"/>
    <col min="7226" max="7226" width="9.5" style="57" bestFit="1" customWidth="1"/>
    <col min="7227" max="7227" width="9" style="57"/>
    <col min="7228" max="7228" width="14" style="57" customWidth="1"/>
    <col min="7229" max="7424" width="9" style="57"/>
    <col min="7425" max="7425" width="2.9140625" style="57" customWidth="1"/>
    <col min="7426" max="7426" width="13.1640625" style="57" customWidth="1"/>
    <col min="7427" max="7427" width="8.6640625" style="57" customWidth="1"/>
    <col min="7428" max="7428" width="12" style="57" customWidth="1"/>
    <col min="7429" max="7429" width="11.1640625" style="57" customWidth="1"/>
    <col min="7430" max="7435" width="0" style="57" hidden="1" customWidth="1"/>
    <col min="7436" max="7436" width="8.58203125" style="57" customWidth="1"/>
    <col min="7437" max="7437" width="7.9140625" style="57" customWidth="1"/>
    <col min="7438" max="7438" width="8.6640625" style="57" customWidth="1"/>
    <col min="7439" max="7441" width="0" style="57" hidden="1" customWidth="1"/>
    <col min="7442" max="7442" width="10" style="57" customWidth="1"/>
    <col min="7443" max="7443" width="10.9140625" style="57" customWidth="1"/>
    <col min="7444" max="7444" width="7.58203125" style="57" customWidth="1"/>
    <col min="7445" max="7453" width="0" style="57" hidden="1" customWidth="1"/>
    <col min="7454" max="7456" width="6.33203125" style="57" customWidth="1"/>
    <col min="7457" max="7462" width="0" style="57" hidden="1" customWidth="1"/>
    <col min="7463" max="7463" width="6.6640625" style="57" customWidth="1"/>
    <col min="7464" max="7464" width="6.83203125" style="57" customWidth="1"/>
    <col min="7465" max="7465" width="5.9140625" style="57" customWidth="1"/>
    <col min="7466" max="7466" width="4.9140625" style="57" customWidth="1"/>
    <col min="7467" max="7467" width="5" style="57" customWidth="1"/>
    <col min="7468" max="7468" width="5.6640625" style="57" customWidth="1"/>
    <col min="7469" max="7469" width="9" style="57"/>
    <col min="7470" max="7481" width="0" style="57" hidden="1" customWidth="1"/>
    <col min="7482" max="7482" width="9.5" style="57" bestFit="1" customWidth="1"/>
    <col min="7483" max="7483" width="9" style="57"/>
    <col min="7484" max="7484" width="14" style="57" customWidth="1"/>
    <col min="7485" max="7680" width="9" style="57"/>
    <col min="7681" max="7681" width="2.9140625" style="57" customWidth="1"/>
    <col min="7682" max="7682" width="13.1640625" style="57" customWidth="1"/>
    <col min="7683" max="7683" width="8.6640625" style="57" customWidth="1"/>
    <col min="7684" max="7684" width="12" style="57" customWidth="1"/>
    <col min="7685" max="7685" width="11.1640625" style="57" customWidth="1"/>
    <col min="7686" max="7691" width="0" style="57" hidden="1" customWidth="1"/>
    <col min="7692" max="7692" width="8.58203125" style="57" customWidth="1"/>
    <col min="7693" max="7693" width="7.9140625" style="57" customWidth="1"/>
    <col min="7694" max="7694" width="8.6640625" style="57" customWidth="1"/>
    <col min="7695" max="7697" width="0" style="57" hidden="1" customWidth="1"/>
    <col min="7698" max="7698" width="10" style="57" customWidth="1"/>
    <col min="7699" max="7699" width="10.9140625" style="57" customWidth="1"/>
    <col min="7700" max="7700" width="7.58203125" style="57" customWidth="1"/>
    <col min="7701" max="7709" width="0" style="57" hidden="1" customWidth="1"/>
    <col min="7710" max="7712" width="6.33203125" style="57" customWidth="1"/>
    <col min="7713" max="7718" width="0" style="57" hidden="1" customWidth="1"/>
    <col min="7719" max="7719" width="6.6640625" style="57" customWidth="1"/>
    <col min="7720" max="7720" width="6.83203125" style="57" customWidth="1"/>
    <col min="7721" max="7721" width="5.9140625" style="57" customWidth="1"/>
    <col min="7722" max="7722" width="4.9140625" style="57" customWidth="1"/>
    <col min="7723" max="7723" width="5" style="57" customWidth="1"/>
    <col min="7724" max="7724" width="5.6640625" style="57" customWidth="1"/>
    <col min="7725" max="7725" width="9" style="57"/>
    <col min="7726" max="7737" width="0" style="57" hidden="1" customWidth="1"/>
    <col min="7738" max="7738" width="9.5" style="57" bestFit="1" customWidth="1"/>
    <col min="7739" max="7739" width="9" style="57"/>
    <col min="7740" max="7740" width="14" style="57" customWidth="1"/>
    <col min="7741" max="7936" width="9" style="57"/>
    <col min="7937" max="7937" width="2.9140625" style="57" customWidth="1"/>
    <col min="7938" max="7938" width="13.1640625" style="57" customWidth="1"/>
    <col min="7939" max="7939" width="8.6640625" style="57" customWidth="1"/>
    <col min="7940" max="7940" width="12" style="57" customWidth="1"/>
    <col min="7941" max="7941" width="11.1640625" style="57" customWidth="1"/>
    <col min="7942" max="7947" width="0" style="57" hidden="1" customWidth="1"/>
    <col min="7948" max="7948" width="8.58203125" style="57" customWidth="1"/>
    <col min="7949" max="7949" width="7.9140625" style="57" customWidth="1"/>
    <col min="7950" max="7950" width="8.6640625" style="57" customWidth="1"/>
    <col min="7951" max="7953" width="0" style="57" hidden="1" customWidth="1"/>
    <col min="7954" max="7954" width="10" style="57" customWidth="1"/>
    <col min="7955" max="7955" width="10.9140625" style="57" customWidth="1"/>
    <col min="7956" max="7956" width="7.58203125" style="57" customWidth="1"/>
    <col min="7957" max="7965" width="0" style="57" hidden="1" customWidth="1"/>
    <col min="7966" max="7968" width="6.33203125" style="57" customWidth="1"/>
    <col min="7969" max="7974" width="0" style="57" hidden="1" customWidth="1"/>
    <col min="7975" max="7975" width="6.6640625" style="57" customWidth="1"/>
    <col min="7976" max="7976" width="6.83203125" style="57" customWidth="1"/>
    <col min="7977" max="7977" width="5.9140625" style="57" customWidth="1"/>
    <col min="7978" max="7978" width="4.9140625" style="57" customWidth="1"/>
    <col min="7979" max="7979" width="5" style="57" customWidth="1"/>
    <col min="7980" max="7980" width="5.6640625" style="57" customWidth="1"/>
    <col min="7981" max="7981" width="9" style="57"/>
    <col min="7982" max="7993" width="0" style="57" hidden="1" customWidth="1"/>
    <col min="7994" max="7994" width="9.5" style="57" bestFit="1" customWidth="1"/>
    <col min="7995" max="7995" width="9" style="57"/>
    <col min="7996" max="7996" width="14" style="57" customWidth="1"/>
    <col min="7997" max="8192" width="9" style="57"/>
    <col min="8193" max="8193" width="2.9140625" style="57" customWidth="1"/>
    <col min="8194" max="8194" width="13.1640625" style="57" customWidth="1"/>
    <col min="8195" max="8195" width="8.6640625" style="57" customWidth="1"/>
    <col min="8196" max="8196" width="12" style="57" customWidth="1"/>
    <col min="8197" max="8197" width="11.1640625" style="57" customWidth="1"/>
    <col min="8198" max="8203" width="0" style="57" hidden="1" customWidth="1"/>
    <col min="8204" max="8204" width="8.58203125" style="57" customWidth="1"/>
    <col min="8205" max="8205" width="7.9140625" style="57" customWidth="1"/>
    <col min="8206" max="8206" width="8.6640625" style="57" customWidth="1"/>
    <col min="8207" max="8209" width="0" style="57" hidden="1" customWidth="1"/>
    <col min="8210" max="8210" width="10" style="57" customWidth="1"/>
    <col min="8211" max="8211" width="10.9140625" style="57" customWidth="1"/>
    <col min="8212" max="8212" width="7.58203125" style="57" customWidth="1"/>
    <col min="8213" max="8221" width="0" style="57" hidden="1" customWidth="1"/>
    <col min="8222" max="8224" width="6.33203125" style="57" customWidth="1"/>
    <col min="8225" max="8230" width="0" style="57" hidden="1" customWidth="1"/>
    <col min="8231" max="8231" width="6.6640625" style="57" customWidth="1"/>
    <col min="8232" max="8232" width="6.83203125" style="57" customWidth="1"/>
    <col min="8233" max="8233" width="5.9140625" style="57" customWidth="1"/>
    <col min="8234" max="8234" width="4.9140625" style="57" customWidth="1"/>
    <col min="8235" max="8235" width="5" style="57" customWidth="1"/>
    <col min="8236" max="8236" width="5.6640625" style="57" customWidth="1"/>
    <col min="8237" max="8237" width="9" style="57"/>
    <col min="8238" max="8249" width="0" style="57" hidden="1" customWidth="1"/>
    <col min="8250" max="8250" width="9.5" style="57" bestFit="1" customWidth="1"/>
    <col min="8251" max="8251" width="9" style="57"/>
    <col min="8252" max="8252" width="14" style="57" customWidth="1"/>
    <col min="8253" max="8448" width="9" style="57"/>
    <col min="8449" max="8449" width="2.9140625" style="57" customWidth="1"/>
    <col min="8450" max="8450" width="13.1640625" style="57" customWidth="1"/>
    <col min="8451" max="8451" width="8.6640625" style="57" customWidth="1"/>
    <col min="8452" max="8452" width="12" style="57" customWidth="1"/>
    <col min="8453" max="8453" width="11.1640625" style="57" customWidth="1"/>
    <col min="8454" max="8459" width="0" style="57" hidden="1" customWidth="1"/>
    <col min="8460" max="8460" width="8.58203125" style="57" customWidth="1"/>
    <col min="8461" max="8461" width="7.9140625" style="57" customWidth="1"/>
    <col min="8462" max="8462" width="8.6640625" style="57" customWidth="1"/>
    <col min="8463" max="8465" width="0" style="57" hidden="1" customWidth="1"/>
    <col min="8466" max="8466" width="10" style="57" customWidth="1"/>
    <col min="8467" max="8467" width="10.9140625" style="57" customWidth="1"/>
    <col min="8468" max="8468" width="7.58203125" style="57" customWidth="1"/>
    <col min="8469" max="8477" width="0" style="57" hidden="1" customWidth="1"/>
    <col min="8478" max="8480" width="6.33203125" style="57" customWidth="1"/>
    <col min="8481" max="8486" width="0" style="57" hidden="1" customWidth="1"/>
    <col min="8487" max="8487" width="6.6640625" style="57" customWidth="1"/>
    <col min="8488" max="8488" width="6.83203125" style="57" customWidth="1"/>
    <col min="8489" max="8489" width="5.9140625" style="57" customWidth="1"/>
    <col min="8490" max="8490" width="4.9140625" style="57" customWidth="1"/>
    <col min="8491" max="8491" width="5" style="57" customWidth="1"/>
    <col min="8492" max="8492" width="5.6640625" style="57" customWidth="1"/>
    <col min="8493" max="8493" width="9" style="57"/>
    <col min="8494" max="8505" width="0" style="57" hidden="1" customWidth="1"/>
    <col min="8506" max="8506" width="9.5" style="57" bestFit="1" customWidth="1"/>
    <col min="8507" max="8507" width="9" style="57"/>
    <col min="8508" max="8508" width="14" style="57" customWidth="1"/>
    <col min="8509" max="8704" width="9" style="57"/>
    <col min="8705" max="8705" width="2.9140625" style="57" customWidth="1"/>
    <col min="8706" max="8706" width="13.1640625" style="57" customWidth="1"/>
    <col min="8707" max="8707" width="8.6640625" style="57" customWidth="1"/>
    <col min="8708" max="8708" width="12" style="57" customWidth="1"/>
    <col min="8709" max="8709" width="11.1640625" style="57" customWidth="1"/>
    <col min="8710" max="8715" width="0" style="57" hidden="1" customWidth="1"/>
    <col min="8716" max="8716" width="8.58203125" style="57" customWidth="1"/>
    <col min="8717" max="8717" width="7.9140625" style="57" customWidth="1"/>
    <col min="8718" max="8718" width="8.6640625" style="57" customWidth="1"/>
    <col min="8719" max="8721" width="0" style="57" hidden="1" customWidth="1"/>
    <col min="8722" max="8722" width="10" style="57" customWidth="1"/>
    <col min="8723" max="8723" width="10.9140625" style="57" customWidth="1"/>
    <col min="8724" max="8724" width="7.58203125" style="57" customWidth="1"/>
    <col min="8725" max="8733" width="0" style="57" hidden="1" customWidth="1"/>
    <col min="8734" max="8736" width="6.33203125" style="57" customWidth="1"/>
    <col min="8737" max="8742" width="0" style="57" hidden="1" customWidth="1"/>
    <col min="8743" max="8743" width="6.6640625" style="57" customWidth="1"/>
    <col min="8744" max="8744" width="6.83203125" style="57" customWidth="1"/>
    <col min="8745" max="8745" width="5.9140625" style="57" customWidth="1"/>
    <col min="8746" max="8746" width="4.9140625" style="57" customWidth="1"/>
    <col min="8747" max="8747" width="5" style="57" customWidth="1"/>
    <col min="8748" max="8748" width="5.6640625" style="57" customWidth="1"/>
    <col min="8749" max="8749" width="9" style="57"/>
    <col min="8750" max="8761" width="0" style="57" hidden="1" customWidth="1"/>
    <col min="8762" max="8762" width="9.5" style="57" bestFit="1" customWidth="1"/>
    <col min="8763" max="8763" width="9" style="57"/>
    <col min="8764" max="8764" width="14" style="57" customWidth="1"/>
    <col min="8765" max="8960" width="9" style="57"/>
    <col min="8961" max="8961" width="2.9140625" style="57" customWidth="1"/>
    <col min="8962" max="8962" width="13.1640625" style="57" customWidth="1"/>
    <col min="8963" max="8963" width="8.6640625" style="57" customWidth="1"/>
    <col min="8964" max="8964" width="12" style="57" customWidth="1"/>
    <col min="8965" max="8965" width="11.1640625" style="57" customWidth="1"/>
    <col min="8966" max="8971" width="0" style="57" hidden="1" customWidth="1"/>
    <col min="8972" max="8972" width="8.58203125" style="57" customWidth="1"/>
    <col min="8973" max="8973" width="7.9140625" style="57" customWidth="1"/>
    <col min="8974" max="8974" width="8.6640625" style="57" customWidth="1"/>
    <col min="8975" max="8977" width="0" style="57" hidden="1" customWidth="1"/>
    <col min="8978" max="8978" width="10" style="57" customWidth="1"/>
    <col min="8979" max="8979" width="10.9140625" style="57" customWidth="1"/>
    <col min="8980" max="8980" width="7.58203125" style="57" customWidth="1"/>
    <col min="8981" max="8989" width="0" style="57" hidden="1" customWidth="1"/>
    <col min="8990" max="8992" width="6.33203125" style="57" customWidth="1"/>
    <col min="8993" max="8998" width="0" style="57" hidden="1" customWidth="1"/>
    <col min="8999" max="8999" width="6.6640625" style="57" customWidth="1"/>
    <col min="9000" max="9000" width="6.83203125" style="57" customWidth="1"/>
    <col min="9001" max="9001" width="5.9140625" style="57" customWidth="1"/>
    <col min="9002" max="9002" width="4.9140625" style="57" customWidth="1"/>
    <col min="9003" max="9003" width="5" style="57" customWidth="1"/>
    <col min="9004" max="9004" width="5.6640625" style="57" customWidth="1"/>
    <col min="9005" max="9005" width="9" style="57"/>
    <col min="9006" max="9017" width="0" style="57" hidden="1" customWidth="1"/>
    <col min="9018" max="9018" width="9.5" style="57" bestFit="1" customWidth="1"/>
    <col min="9019" max="9019" width="9" style="57"/>
    <col min="9020" max="9020" width="14" style="57" customWidth="1"/>
    <col min="9021" max="9216" width="9" style="57"/>
    <col min="9217" max="9217" width="2.9140625" style="57" customWidth="1"/>
    <col min="9218" max="9218" width="13.1640625" style="57" customWidth="1"/>
    <col min="9219" max="9219" width="8.6640625" style="57" customWidth="1"/>
    <col min="9220" max="9220" width="12" style="57" customWidth="1"/>
    <col min="9221" max="9221" width="11.1640625" style="57" customWidth="1"/>
    <col min="9222" max="9227" width="0" style="57" hidden="1" customWidth="1"/>
    <col min="9228" max="9228" width="8.58203125" style="57" customWidth="1"/>
    <col min="9229" max="9229" width="7.9140625" style="57" customWidth="1"/>
    <col min="9230" max="9230" width="8.6640625" style="57" customWidth="1"/>
    <col min="9231" max="9233" width="0" style="57" hidden="1" customWidth="1"/>
    <col min="9234" max="9234" width="10" style="57" customWidth="1"/>
    <col min="9235" max="9235" width="10.9140625" style="57" customWidth="1"/>
    <col min="9236" max="9236" width="7.58203125" style="57" customWidth="1"/>
    <col min="9237" max="9245" width="0" style="57" hidden="1" customWidth="1"/>
    <col min="9246" max="9248" width="6.33203125" style="57" customWidth="1"/>
    <col min="9249" max="9254" width="0" style="57" hidden="1" customWidth="1"/>
    <col min="9255" max="9255" width="6.6640625" style="57" customWidth="1"/>
    <col min="9256" max="9256" width="6.83203125" style="57" customWidth="1"/>
    <col min="9257" max="9257" width="5.9140625" style="57" customWidth="1"/>
    <col min="9258" max="9258" width="4.9140625" style="57" customWidth="1"/>
    <col min="9259" max="9259" width="5" style="57" customWidth="1"/>
    <col min="9260" max="9260" width="5.6640625" style="57" customWidth="1"/>
    <col min="9261" max="9261" width="9" style="57"/>
    <col min="9262" max="9273" width="0" style="57" hidden="1" customWidth="1"/>
    <col min="9274" max="9274" width="9.5" style="57" bestFit="1" customWidth="1"/>
    <col min="9275" max="9275" width="9" style="57"/>
    <col min="9276" max="9276" width="14" style="57" customWidth="1"/>
    <col min="9277" max="9472" width="9" style="57"/>
    <col min="9473" max="9473" width="2.9140625" style="57" customWidth="1"/>
    <col min="9474" max="9474" width="13.1640625" style="57" customWidth="1"/>
    <col min="9475" max="9475" width="8.6640625" style="57" customWidth="1"/>
    <col min="9476" max="9476" width="12" style="57" customWidth="1"/>
    <col min="9477" max="9477" width="11.1640625" style="57" customWidth="1"/>
    <col min="9478" max="9483" width="0" style="57" hidden="1" customWidth="1"/>
    <col min="9484" max="9484" width="8.58203125" style="57" customWidth="1"/>
    <col min="9485" max="9485" width="7.9140625" style="57" customWidth="1"/>
    <col min="9486" max="9486" width="8.6640625" style="57" customWidth="1"/>
    <col min="9487" max="9489" width="0" style="57" hidden="1" customWidth="1"/>
    <col min="9490" max="9490" width="10" style="57" customWidth="1"/>
    <col min="9491" max="9491" width="10.9140625" style="57" customWidth="1"/>
    <col min="9492" max="9492" width="7.58203125" style="57" customWidth="1"/>
    <col min="9493" max="9501" width="0" style="57" hidden="1" customWidth="1"/>
    <col min="9502" max="9504" width="6.33203125" style="57" customWidth="1"/>
    <col min="9505" max="9510" width="0" style="57" hidden="1" customWidth="1"/>
    <col min="9511" max="9511" width="6.6640625" style="57" customWidth="1"/>
    <col min="9512" max="9512" width="6.83203125" style="57" customWidth="1"/>
    <col min="9513" max="9513" width="5.9140625" style="57" customWidth="1"/>
    <col min="9514" max="9514" width="4.9140625" style="57" customWidth="1"/>
    <col min="9515" max="9515" width="5" style="57" customWidth="1"/>
    <col min="9516" max="9516" width="5.6640625" style="57" customWidth="1"/>
    <col min="9517" max="9517" width="9" style="57"/>
    <col min="9518" max="9529" width="0" style="57" hidden="1" customWidth="1"/>
    <col min="9530" max="9530" width="9.5" style="57" bestFit="1" customWidth="1"/>
    <col min="9531" max="9531" width="9" style="57"/>
    <col min="9532" max="9532" width="14" style="57" customWidth="1"/>
    <col min="9533" max="9728" width="9" style="57"/>
    <col min="9729" max="9729" width="2.9140625" style="57" customWidth="1"/>
    <col min="9730" max="9730" width="13.1640625" style="57" customWidth="1"/>
    <col min="9731" max="9731" width="8.6640625" style="57" customWidth="1"/>
    <col min="9732" max="9732" width="12" style="57" customWidth="1"/>
    <col min="9733" max="9733" width="11.1640625" style="57" customWidth="1"/>
    <col min="9734" max="9739" width="0" style="57" hidden="1" customWidth="1"/>
    <col min="9740" max="9740" width="8.58203125" style="57" customWidth="1"/>
    <col min="9741" max="9741" width="7.9140625" style="57" customWidth="1"/>
    <col min="9742" max="9742" width="8.6640625" style="57" customWidth="1"/>
    <col min="9743" max="9745" width="0" style="57" hidden="1" customWidth="1"/>
    <col min="9746" max="9746" width="10" style="57" customWidth="1"/>
    <col min="9747" max="9747" width="10.9140625" style="57" customWidth="1"/>
    <col min="9748" max="9748" width="7.58203125" style="57" customWidth="1"/>
    <col min="9749" max="9757" width="0" style="57" hidden="1" customWidth="1"/>
    <col min="9758" max="9760" width="6.33203125" style="57" customWidth="1"/>
    <col min="9761" max="9766" width="0" style="57" hidden="1" customWidth="1"/>
    <col min="9767" max="9767" width="6.6640625" style="57" customWidth="1"/>
    <col min="9768" max="9768" width="6.83203125" style="57" customWidth="1"/>
    <col min="9769" max="9769" width="5.9140625" style="57" customWidth="1"/>
    <col min="9770" max="9770" width="4.9140625" style="57" customWidth="1"/>
    <col min="9771" max="9771" width="5" style="57" customWidth="1"/>
    <col min="9772" max="9772" width="5.6640625" style="57" customWidth="1"/>
    <col min="9773" max="9773" width="9" style="57"/>
    <col min="9774" max="9785" width="0" style="57" hidden="1" customWidth="1"/>
    <col min="9786" max="9786" width="9.5" style="57" bestFit="1" customWidth="1"/>
    <col min="9787" max="9787" width="9" style="57"/>
    <col min="9788" max="9788" width="14" style="57" customWidth="1"/>
    <col min="9789" max="9984" width="9" style="57"/>
    <col min="9985" max="9985" width="2.9140625" style="57" customWidth="1"/>
    <col min="9986" max="9986" width="13.1640625" style="57" customWidth="1"/>
    <col min="9987" max="9987" width="8.6640625" style="57" customWidth="1"/>
    <col min="9988" max="9988" width="12" style="57" customWidth="1"/>
    <col min="9989" max="9989" width="11.1640625" style="57" customWidth="1"/>
    <col min="9990" max="9995" width="0" style="57" hidden="1" customWidth="1"/>
    <col min="9996" max="9996" width="8.58203125" style="57" customWidth="1"/>
    <col min="9997" max="9997" width="7.9140625" style="57" customWidth="1"/>
    <col min="9998" max="9998" width="8.6640625" style="57" customWidth="1"/>
    <col min="9999" max="10001" width="0" style="57" hidden="1" customWidth="1"/>
    <col min="10002" max="10002" width="10" style="57" customWidth="1"/>
    <col min="10003" max="10003" width="10.9140625" style="57" customWidth="1"/>
    <col min="10004" max="10004" width="7.58203125" style="57" customWidth="1"/>
    <col min="10005" max="10013" width="0" style="57" hidden="1" customWidth="1"/>
    <col min="10014" max="10016" width="6.33203125" style="57" customWidth="1"/>
    <col min="10017" max="10022" width="0" style="57" hidden="1" customWidth="1"/>
    <col min="10023" max="10023" width="6.6640625" style="57" customWidth="1"/>
    <col min="10024" max="10024" width="6.83203125" style="57" customWidth="1"/>
    <col min="10025" max="10025" width="5.9140625" style="57" customWidth="1"/>
    <col min="10026" max="10026" width="4.9140625" style="57" customWidth="1"/>
    <col min="10027" max="10027" width="5" style="57" customWidth="1"/>
    <col min="10028" max="10028" width="5.6640625" style="57" customWidth="1"/>
    <col min="10029" max="10029" width="9" style="57"/>
    <col min="10030" max="10041" width="0" style="57" hidden="1" customWidth="1"/>
    <col min="10042" max="10042" width="9.5" style="57" bestFit="1" customWidth="1"/>
    <col min="10043" max="10043" width="9" style="57"/>
    <col min="10044" max="10044" width="14" style="57" customWidth="1"/>
    <col min="10045" max="10240" width="9" style="57"/>
    <col min="10241" max="10241" width="2.9140625" style="57" customWidth="1"/>
    <col min="10242" max="10242" width="13.1640625" style="57" customWidth="1"/>
    <col min="10243" max="10243" width="8.6640625" style="57" customWidth="1"/>
    <col min="10244" max="10244" width="12" style="57" customWidth="1"/>
    <col min="10245" max="10245" width="11.1640625" style="57" customWidth="1"/>
    <col min="10246" max="10251" width="0" style="57" hidden="1" customWidth="1"/>
    <col min="10252" max="10252" width="8.58203125" style="57" customWidth="1"/>
    <col min="10253" max="10253" width="7.9140625" style="57" customWidth="1"/>
    <col min="10254" max="10254" width="8.6640625" style="57" customWidth="1"/>
    <col min="10255" max="10257" width="0" style="57" hidden="1" customWidth="1"/>
    <col min="10258" max="10258" width="10" style="57" customWidth="1"/>
    <col min="10259" max="10259" width="10.9140625" style="57" customWidth="1"/>
    <col min="10260" max="10260" width="7.58203125" style="57" customWidth="1"/>
    <col min="10261" max="10269" width="0" style="57" hidden="1" customWidth="1"/>
    <col min="10270" max="10272" width="6.33203125" style="57" customWidth="1"/>
    <col min="10273" max="10278" width="0" style="57" hidden="1" customWidth="1"/>
    <col min="10279" max="10279" width="6.6640625" style="57" customWidth="1"/>
    <col min="10280" max="10280" width="6.83203125" style="57" customWidth="1"/>
    <col min="10281" max="10281" width="5.9140625" style="57" customWidth="1"/>
    <col min="10282" max="10282" width="4.9140625" style="57" customWidth="1"/>
    <col min="10283" max="10283" width="5" style="57" customWidth="1"/>
    <col min="10284" max="10284" width="5.6640625" style="57" customWidth="1"/>
    <col min="10285" max="10285" width="9" style="57"/>
    <col min="10286" max="10297" width="0" style="57" hidden="1" customWidth="1"/>
    <col min="10298" max="10298" width="9.5" style="57" bestFit="1" customWidth="1"/>
    <col min="10299" max="10299" width="9" style="57"/>
    <col min="10300" max="10300" width="14" style="57" customWidth="1"/>
    <col min="10301" max="10496" width="9" style="57"/>
    <col min="10497" max="10497" width="2.9140625" style="57" customWidth="1"/>
    <col min="10498" max="10498" width="13.1640625" style="57" customWidth="1"/>
    <col min="10499" max="10499" width="8.6640625" style="57" customWidth="1"/>
    <col min="10500" max="10500" width="12" style="57" customWidth="1"/>
    <col min="10501" max="10501" width="11.1640625" style="57" customWidth="1"/>
    <col min="10502" max="10507" width="0" style="57" hidden="1" customWidth="1"/>
    <col min="10508" max="10508" width="8.58203125" style="57" customWidth="1"/>
    <col min="10509" max="10509" width="7.9140625" style="57" customWidth="1"/>
    <col min="10510" max="10510" width="8.6640625" style="57" customWidth="1"/>
    <col min="10511" max="10513" width="0" style="57" hidden="1" customWidth="1"/>
    <col min="10514" max="10514" width="10" style="57" customWidth="1"/>
    <col min="10515" max="10515" width="10.9140625" style="57" customWidth="1"/>
    <col min="10516" max="10516" width="7.58203125" style="57" customWidth="1"/>
    <col min="10517" max="10525" width="0" style="57" hidden="1" customWidth="1"/>
    <col min="10526" max="10528" width="6.33203125" style="57" customWidth="1"/>
    <col min="10529" max="10534" width="0" style="57" hidden="1" customWidth="1"/>
    <col min="10535" max="10535" width="6.6640625" style="57" customWidth="1"/>
    <col min="10536" max="10536" width="6.83203125" style="57" customWidth="1"/>
    <col min="10537" max="10537" width="5.9140625" style="57" customWidth="1"/>
    <col min="10538" max="10538" width="4.9140625" style="57" customWidth="1"/>
    <col min="10539" max="10539" width="5" style="57" customWidth="1"/>
    <col min="10540" max="10540" width="5.6640625" style="57" customWidth="1"/>
    <col min="10541" max="10541" width="9" style="57"/>
    <col min="10542" max="10553" width="0" style="57" hidden="1" customWidth="1"/>
    <col min="10554" max="10554" width="9.5" style="57" bestFit="1" customWidth="1"/>
    <col min="10555" max="10555" width="9" style="57"/>
    <col min="10556" max="10556" width="14" style="57" customWidth="1"/>
    <col min="10557" max="10752" width="9" style="57"/>
    <col min="10753" max="10753" width="2.9140625" style="57" customWidth="1"/>
    <col min="10754" max="10754" width="13.1640625" style="57" customWidth="1"/>
    <col min="10755" max="10755" width="8.6640625" style="57" customWidth="1"/>
    <col min="10756" max="10756" width="12" style="57" customWidth="1"/>
    <col min="10757" max="10757" width="11.1640625" style="57" customWidth="1"/>
    <col min="10758" max="10763" width="0" style="57" hidden="1" customWidth="1"/>
    <col min="10764" max="10764" width="8.58203125" style="57" customWidth="1"/>
    <col min="10765" max="10765" width="7.9140625" style="57" customWidth="1"/>
    <col min="10766" max="10766" width="8.6640625" style="57" customWidth="1"/>
    <col min="10767" max="10769" width="0" style="57" hidden="1" customWidth="1"/>
    <col min="10770" max="10770" width="10" style="57" customWidth="1"/>
    <col min="10771" max="10771" width="10.9140625" style="57" customWidth="1"/>
    <col min="10772" max="10772" width="7.58203125" style="57" customWidth="1"/>
    <col min="10773" max="10781" width="0" style="57" hidden="1" customWidth="1"/>
    <col min="10782" max="10784" width="6.33203125" style="57" customWidth="1"/>
    <col min="10785" max="10790" width="0" style="57" hidden="1" customWidth="1"/>
    <col min="10791" max="10791" width="6.6640625" style="57" customWidth="1"/>
    <col min="10792" max="10792" width="6.83203125" style="57" customWidth="1"/>
    <col min="10793" max="10793" width="5.9140625" style="57" customWidth="1"/>
    <col min="10794" max="10794" width="4.9140625" style="57" customWidth="1"/>
    <col min="10795" max="10795" width="5" style="57" customWidth="1"/>
    <col min="10796" max="10796" width="5.6640625" style="57" customWidth="1"/>
    <col min="10797" max="10797" width="9" style="57"/>
    <col min="10798" max="10809" width="0" style="57" hidden="1" customWidth="1"/>
    <col min="10810" max="10810" width="9.5" style="57" bestFit="1" customWidth="1"/>
    <col min="10811" max="10811" width="9" style="57"/>
    <col min="10812" max="10812" width="14" style="57" customWidth="1"/>
    <col min="10813" max="11008" width="9" style="57"/>
    <col min="11009" max="11009" width="2.9140625" style="57" customWidth="1"/>
    <col min="11010" max="11010" width="13.1640625" style="57" customWidth="1"/>
    <col min="11011" max="11011" width="8.6640625" style="57" customWidth="1"/>
    <col min="11012" max="11012" width="12" style="57" customWidth="1"/>
    <col min="11013" max="11013" width="11.1640625" style="57" customWidth="1"/>
    <col min="11014" max="11019" width="0" style="57" hidden="1" customWidth="1"/>
    <col min="11020" max="11020" width="8.58203125" style="57" customWidth="1"/>
    <col min="11021" max="11021" width="7.9140625" style="57" customWidth="1"/>
    <col min="11022" max="11022" width="8.6640625" style="57" customWidth="1"/>
    <col min="11023" max="11025" width="0" style="57" hidden="1" customWidth="1"/>
    <col min="11026" max="11026" width="10" style="57" customWidth="1"/>
    <col min="11027" max="11027" width="10.9140625" style="57" customWidth="1"/>
    <col min="11028" max="11028" width="7.58203125" style="57" customWidth="1"/>
    <col min="11029" max="11037" width="0" style="57" hidden="1" customWidth="1"/>
    <col min="11038" max="11040" width="6.33203125" style="57" customWidth="1"/>
    <col min="11041" max="11046" width="0" style="57" hidden="1" customWidth="1"/>
    <col min="11047" max="11047" width="6.6640625" style="57" customWidth="1"/>
    <col min="11048" max="11048" width="6.83203125" style="57" customWidth="1"/>
    <col min="11049" max="11049" width="5.9140625" style="57" customWidth="1"/>
    <col min="11050" max="11050" width="4.9140625" style="57" customWidth="1"/>
    <col min="11051" max="11051" width="5" style="57" customWidth="1"/>
    <col min="11052" max="11052" width="5.6640625" style="57" customWidth="1"/>
    <col min="11053" max="11053" width="9" style="57"/>
    <col min="11054" max="11065" width="0" style="57" hidden="1" customWidth="1"/>
    <col min="11066" max="11066" width="9.5" style="57" bestFit="1" customWidth="1"/>
    <col min="11067" max="11067" width="9" style="57"/>
    <col min="11068" max="11068" width="14" style="57" customWidth="1"/>
    <col min="11069" max="11264" width="9" style="57"/>
    <col min="11265" max="11265" width="2.9140625" style="57" customWidth="1"/>
    <col min="11266" max="11266" width="13.1640625" style="57" customWidth="1"/>
    <col min="11267" max="11267" width="8.6640625" style="57" customWidth="1"/>
    <col min="11268" max="11268" width="12" style="57" customWidth="1"/>
    <col min="11269" max="11269" width="11.1640625" style="57" customWidth="1"/>
    <col min="11270" max="11275" width="0" style="57" hidden="1" customWidth="1"/>
    <col min="11276" max="11276" width="8.58203125" style="57" customWidth="1"/>
    <col min="11277" max="11277" width="7.9140625" style="57" customWidth="1"/>
    <col min="11278" max="11278" width="8.6640625" style="57" customWidth="1"/>
    <col min="11279" max="11281" width="0" style="57" hidden="1" customWidth="1"/>
    <col min="11282" max="11282" width="10" style="57" customWidth="1"/>
    <col min="11283" max="11283" width="10.9140625" style="57" customWidth="1"/>
    <col min="11284" max="11284" width="7.58203125" style="57" customWidth="1"/>
    <col min="11285" max="11293" width="0" style="57" hidden="1" customWidth="1"/>
    <col min="11294" max="11296" width="6.33203125" style="57" customWidth="1"/>
    <col min="11297" max="11302" width="0" style="57" hidden="1" customWidth="1"/>
    <col min="11303" max="11303" width="6.6640625" style="57" customWidth="1"/>
    <col min="11304" max="11304" width="6.83203125" style="57" customWidth="1"/>
    <col min="11305" max="11305" width="5.9140625" style="57" customWidth="1"/>
    <col min="11306" max="11306" width="4.9140625" style="57" customWidth="1"/>
    <col min="11307" max="11307" width="5" style="57" customWidth="1"/>
    <col min="11308" max="11308" width="5.6640625" style="57" customWidth="1"/>
    <col min="11309" max="11309" width="9" style="57"/>
    <col min="11310" max="11321" width="0" style="57" hidden="1" customWidth="1"/>
    <col min="11322" max="11322" width="9.5" style="57" bestFit="1" customWidth="1"/>
    <col min="11323" max="11323" width="9" style="57"/>
    <col min="11324" max="11324" width="14" style="57" customWidth="1"/>
    <col min="11325" max="11520" width="9" style="57"/>
    <col min="11521" max="11521" width="2.9140625" style="57" customWidth="1"/>
    <col min="11522" max="11522" width="13.1640625" style="57" customWidth="1"/>
    <col min="11523" max="11523" width="8.6640625" style="57" customWidth="1"/>
    <col min="11524" max="11524" width="12" style="57" customWidth="1"/>
    <col min="11525" max="11525" width="11.1640625" style="57" customWidth="1"/>
    <col min="11526" max="11531" width="0" style="57" hidden="1" customWidth="1"/>
    <col min="11532" max="11532" width="8.58203125" style="57" customWidth="1"/>
    <col min="11533" max="11533" width="7.9140625" style="57" customWidth="1"/>
    <col min="11534" max="11534" width="8.6640625" style="57" customWidth="1"/>
    <col min="11535" max="11537" width="0" style="57" hidden="1" customWidth="1"/>
    <col min="11538" max="11538" width="10" style="57" customWidth="1"/>
    <col min="11539" max="11539" width="10.9140625" style="57" customWidth="1"/>
    <col min="11540" max="11540" width="7.58203125" style="57" customWidth="1"/>
    <col min="11541" max="11549" width="0" style="57" hidden="1" customWidth="1"/>
    <col min="11550" max="11552" width="6.33203125" style="57" customWidth="1"/>
    <col min="11553" max="11558" width="0" style="57" hidden="1" customWidth="1"/>
    <col min="11559" max="11559" width="6.6640625" style="57" customWidth="1"/>
    <col min="11560" max="11560" width="6.83203125" style="57" customWidth="1"/>
    <col min="11561" max="11561" width="5.9140625" style="57" customWidth="1"/>
    <col min="11562" max="11562" width="4.9140625" style="57" customWidth="1"/>
    <col min="11563" max="11563" width="5" style="57" customWidth="1"/>
    <col min="11564" max="11564" width="5.6640625" style="57" customWidth="1"/>
    <col min="11565" max="11565" width="9" style="57"/>
    <col min="11566" max="11577" width="0" style="57" hidden="1" customWidth="1"/>
    <col min="11578" max="11578" width="9.5" style="57" bestFit="1" customWidth="1"/>
    <col min="11579" max="11579" width="9" style="57"/>
    <col min="11580" max="11580" width="14" style="57" customWidth="1"/>
    <col min="11581" max="11776" width="9" style="57"/>
    <col min="11777" max="11777" width="2.9140625" style="57" customWidth="1"/>
    <col min="11778" max="11778" width="13.1640625" style="57" customWidth="1"/>
    <col min="11779" max="11779" width="8.6640625" style="57" customWidth="1"/>
    <col min="11780" max="11780" width="12" style="57" customWidth="1"/>
    <col min="11781" max="11781" width="11.1640625" style="57" customWidth="1"/>
    <col min="11782" max="11787" width="0" style="57" hidden="1" customWidth="1"/>
    <col min="11788" max="11788" width="8.58203125" style="57" customWidth="1"/>
    <col min="11789" max="11789" width="7.9140625" style="57" customWidth="1"/>
    <col min="11790" max="11790" width="8.6640625" style="57" customWidth="1"/>
    <col min="11791" max="11793" width="0" style="57" hidden="1" customWidth="1"/>
    <col min="11794" max="11794" width="10" style="57" customWidth="1"/>
    <col min="11795" max="11795" width="10.9140625" style="57" customWidth="1"/>
    <col min="11796" max="11796" width="7.58203125" style="57" customWidth="1"/>
    <col min="11797" max="11805" width="0" style="57" hidden="1" customWidth="1"/>
    <col min="11806" max="11808" width="6.33203125" style="57" customWidth="1"/>
    <col min="11809" max="11814" width="0" style="57" hidden="1" customWidth="1"/>
    <col min="11815" max="11815" width="6.6640625" style="57" customWidth="1"/>
    <col min="11816" max="11816" width="6.83203125" style="57" customWidth="1"/>
    <col min="11817" max="11817" width="5.9140625" style="57" customWidth="1"/>
    <col min="11818" max="11818" width="4.9140625" style="57" customWidth="1"/>
    <col min="11819" max="11819" width="5" style="57" customWidth="1"/>
    <col min="11820" max="11820" width="5.6640625" style="57" customWidth="1"/>
    <col min="11821" max="11821" width="9" style="57"/>
    <col min="11822" max="11833" width="0" style="57" hidden="1" customWidth="1"/>
    <col min="11834" max="11834" width="9.5" style="57" bestFit="1" customWidth="1"/>
    <col min="11835" max="11835" width="9" style="57"/>
    <col min="11836" max="11836" width="14" style="57" customWidth="1"/>
    <col min="11837" max="12032" width="9" style="57"/>
    <col min="12033" max="12033" width="2.9140625" style="57" customWidth="1"/>
    <col min="12034" max="12034" width="13.1640625" style="57" customWidth="1"/>
    <col min="12035" max="12035" width="8.6640625" style="57" customWidth="1"/>
    <col min="12036" max="12036" width="12" style="57" customWidth="1"/>
    <col min="12037" max="12037" width="11.1640625" style="57" customWidth="1"/>
    <col min="12038" max="12043" width="0" style="57" hidden="1" customWidth="1"/>
    <col min="12044" max="12044" width="8.58203125" style="57" customWidth="1"/>
    <col min="12045" max="12045" width="7.9140625" style="57" customWidth="1"/>
    <col min="12046" max="12046" width="8.6640625" style="57" customWidth="1"/>
    <col min="12047" max="12049" width="0" style="57" hidden="1" customWidth="1"/>
    <col min="12050" max="12050" width="10" style="57" customWidth="1"/>
    <col min="12051" max="12051" width="10.9140625" style="57" customWidth="1"/>
    <col min="12052" max="12052" width="7.58203125" style="57" customWidth="1"/>
    <col min="12053" max="12061" width="0" style="57" hidden="1" customWidth="1"/>
    <col min="12062" max="12064" width="6.33203125" style="57" customWidth="1"/>
    <col min="12065" max="12070" width="0" style="57" hidden="1" customWidth="1"/>
    <col min="12071" max="12071" width="6.6640625" style="57" customWidth="1"/>
    <col min="12072" max="12072" width="6.83203125" style="57" customWidth="1"/>
    <col min="12073" max="12073" width="5.9140625" style="57" customWidth="1"/>
    <col min="12074" max="12074" width="4.9140625" style="57" customWidth="1"/>
    <col min="12075" max="12075" width="5" style="57" customWidth="1"/>
    <col min="12076" max="12076" width="5.6640625" style="57" customWidth="1"/>
    <col min="12077" max="12077" width="9" style="57"/>
    <col min="12078" max="12089" width="0" style="57" hidden="1" customWidth="1"/>
    <col min="12090" max="12090" width="9.5" style="57" bestFit="1" customWidth="1"/>
    <col min="12091" max="12091" width="9" style="57"/>
    <col min="12092" max="12092" width="14" style="57" customWidth="1"/>
    <col min="12093" max="12288" width="9" style="57"/>
    <col min="12289" max="12289" width="2.9140625" style="57" customWidth="1"/>
    <col min="12290" max="12290" width="13.1640625" style="57" customWidth="1"/>
    <col min="12291" max="12291" width="8.6640625" style="57" customWidth="1"/>
    <col min="12292" max="12292" width="12" style="57" customWidth="1"/>
    <col min="12293" max="12293" width="11.1640625" style="57" customWidth="1"/>
    <col min="12294" max="12299" width="0" style="57" hidden="1" customWidth="1"/>
    <col min="12300" max="12300" width="8.58203125" style="57" customWidth="1"/>
    <col min="12301" max="12301" width="7.9140625" style="57" customWidth="1"/>
    <col min="12302" max="12302" width="8.6640625" style="57" customWidth="1"/>
    <col min="12303" max="12305" width="0" style="57" hidden="1" customWidth="1"/>
    <col min="12306" max="12306" width="10" style="57" customWidth="1"/>
    <col min="12307" max="12307" width="10.9140625" style="57" customWidth="1"/>
    <col min="12308" max="12308" width="7.58203125" style="57" customWidth="1"/>
    <col min="12309" max="12317" width="0" style="57" hidden="1" customWidth="1"/>
    <col min="12318" max="12320" width="6.33203125" style="57" customWidth="1"/>
    <col min="12321" max="12326" width="0" style="57" hidden="1" customWidth="1"/>
    <col min="12327" max="12327" width="6.6640625" style="57" customWidth="1"/>
    <col min="12328" max="12328" width="6.83203125" style="57" customWidth="1"/>
    <col min="12329" max="12329" width="5.9140625" style="57" customWidth="1"/>
    <col min="12330" max="12330" width="4.9140625" style="57" customWidth="1"/>
    <col min="12331" max="12331" width="5" style="57" customWidth="1"/>
    <col min="12332" max="12332" width="5.6640625" style="57" customWidth="1"/>
    <col min="12333" max="12333" width="9" style="57"/>
    <col min="12334" max="12345" width="0" style="57" hidden="1" customWidth="1"/>
    <col min="12346" max="12346" width="9.5" style="57" bestFit="1" customWidth="1"/>
    <col min="12347" max="12347" width="9" style="57"/>
    <col min="12348" max="12348" width="14" style="57" customWidth="1"/>
    <col min="12349" max="12544" width="9" style="57"/>
    <col min="12545" max="12545" width="2.9140625" style="57" customWidth="1"/>
    <col min="12546" max="12546" width="13.1640625" style="57" customWidth="1"/>
    <col min="12547" max="12547" width="8.6640625" style="57" customWidth="1"/>
    <col min="12548" max="12548" width="12" style="57" customWidth="1"/>
    <col min="12549" max="12549" width="11.1640625" style="57" customWidth="1"/>
    <col min="12550" max="12555" width="0" style="57" hidden="1" customWidth="1"/>
    <col min="12556" max="12556" width="8.58203125" style="57" customWidth="1"/>
    <col min="12557" max="12557" width="7.9140625" style="57" customWidth="1"/>
    <col min="12558" max="12558" width="8.6640625" style="57" customWidth="1"/>
    <col min="12559" max="12561" width="0" style="57" hidden="1" customWidth="1"/>
    <col min="12562" max="12562" width="10" style="57" customWidth="1"/>
    <col min="12563" max="12563" width="10.9140625" style="57" customWidth="1"/>
    <col min="12564" max="12564" width="7.58203125" style="57" customWidth="1"/>
    <col min="12565" max="12573" width="0" style="57" hidden="1" customWidth="1"/>
    <col min="12574" max="12576" width="6.33203125" style="57" customWidth="1"/>
    <col min="12577" max="12582" width="0" style="57" hidden="1" customWidth="1"/>
    <col min="12583" max="12583" width="6.6640625" style="57" customWidth="1"/>
    <col min="12584" max="12584" width="6.83203125" style="57" customWidth="1"/>
    <col min="12585" max="12585" width="5.9140625" style="57" customWidth="1"/>
    <col min="12586" max="12586" width="4.9140625" style="57" customWidth="1"/>
    <col min="12587" max="12587" width="5" style="57" customWidth="1"/>
    <col min="12588" max="12588" width="5.6640625" style="57" customWidth="1"/>
    <col min="12589" max="12589" width="9" style="57"/>
    <col min="12590" max="12601" width="0" style="57" hidden="1" customWidth="1"/>
    <col min="12602" max="12602" width="9.5" style="57" bestFit="1" customWidth="1"/>
    <col min="12603" max="12603" width="9" style="57"/>
    <col min="12604" max="12604" width="14" style="57" customWidth="1"/>
    <col min="12605" max="12800" width="9" style="57"/>
    <col min="12801" max="12801" width="2.9140625" style="57" customWidth="1"/>
    <col min="12802" max="12802" width="13.1640625" style="57" customWidth="1"/>
    <col min="12803" max="12803" width="8.6640625" style="57" customWidth="1"/>
    <col min="12804" max="12804" width="12" style="57" customWidth="1"/>
    <col min="12805" max="12805" width="11.1640625" style="57" customWidth="1"/>
    <col min="12806" max="12811" width="0" style="57" hidden="1" customWidth="1"/>
    <col min="12812" max="12812" width="8.58203125" style="57" customWidth="1"/>
    <col min="12813" max="12813" width="7.9140625" style="57" customWidth="1"/>
    <col min="12814" max="12814" width="8.6640625" style="57" customWidth="1"/>
    <col min="12815" max="12817" width="0" style="57" hidden="1" customWidth="1"/>
    <col min="12818" max="12818" width="10" style="57" customWidth="1"/>
    <col min="12819" max="12819" width="10.9140625" style="57" customWidth="1"/>
    <col min="12820" max="12820" width="7.58203125" style="57" customWidth="1"/>
    <col min="12821" max="12829" width="0" style="57" hidden="1" customWidth="1"/>
    <col min="12830" max="12832" width="6.33203125" style="57" customWidth="1"/>
    <col min="12833" max="12838" width="0" style="57" hidden="1" customWidth="1"/>
    <col min="12839" max="12839" width="6.6640625" style="57" customWidth="1"/>
    <col min="12840" max="12840" width="6.83203125" style="57" customWidth="1"/>
    <col min="12841" max="12841" width="5.9140625" style="57" customWidth="1"/>
    <col min="12842" max="12842" width="4.9140625" style="57" customWidth="1"/>
    <col min="12843" max="12843" width="5" style="57" customWidth="1"/>
    <col min="12844" max="12844" width="5.6640625" style="57" customWidth="1"/>
    <col min="12845" max="12845" width="9" style="57"/>
    <col min="12846" max="12857" width="0" style="57" hidden="1" customWidth="1"/>
    <col min="12858" max="12858" width="9.5" style="57" bestFit="1" customWidth="1"/>
    <col min="12859" max="12859" width="9" style="57"/>
    <col min="12860" max="12860" width="14" style="57" customWidth="1"/>
    <col min="12861" max="13056" width="9" style="57"/>
    <col min="13057" max="13057" width="2.9140625" style="57" customWidth="1"/>
    <col min="13058" max="13058" width="13.1640625" style="57" customWidth="1"/>
    <col min="13059" max="13059" width="8.6640625" style="57" customWidth="1"/>
    <col min="13060" max="13060" width="12" style="57" customWidth="1"/>
    <col min="13061" max="13061" width="11.1640625" style="57" customWidth="1"/>
    <col min="13062" max="13067" width="0" style="57" hidden="1" customWidth="1"/>
    <col min="13068" max="13068" width="8.58203125" style="57" customWidth="1"/>
    <col min="13069" max="13069" width="7.9140625" style="57" customWidth="1"/>
    <col min="13070" max="13070" width="8.6640625" style="57" customWidth="1"/>
    <col min="13071" max="13073" width="0" style="57" hidden="1" customWidth="1"/>
    <col min="13074" max="13074" width="10" style="57" customWidth="1"/>
    <col min="13075" max="13075" width="10.9140625" style="57" customWidth="1"/>
    <col min="13076" max="13076" width="7.58203125" style="57" customWidth="1"/>
    <col min="13077" max="13085" width="0" style="57" hidden="1" customWidth="1"/>
    <col min="13086" max="13088" width="6.33203125" style="57" customWidth="1"/>
    <col min="13089" max="13094" width="0" style="57" hidden="1" customWidth="1"/>
    <col min="13095" max="13095" width="6.6640625" style="57" customWidth="1"/>
    <col min="13096" max="13096" width="6.83203125" style="57" customWidth="1"/>
    <col min="13097" max="13097" width="5.9140625" style="57" customWidth="1"/>
    <col min="13098" max="13098" width="4.9140625" style="57" customWidth="1"/>
    <col min="13099" max="13099" width="5" style="57" customWidth="1"/>
    <col min="13100" max="13100" width="5.6640625" style="57" customWidth="1"/>
    <col min="13101" max="13101" width="9" style="57"/>
    <col min="13102" max="13113" width="0" style="57" hidden="1" customWidth="1"/>
    <col min="13114" max="13114" width="9.5" style="57" bestFit="1" customWidth="1"/>
    <col min="13115" max="13115" width="9" style="57"/>
    <col min="13116" max="13116" width="14" style="57" customWidth="1"/>
    <col min="13117" max="13312" width="9" style="57"/>
    <col min="13313" max="13313" width="2.9140625" style="57" customWidth="1"/>
    <col min="13314" max="13314" width="13.1640625" style="57" customWidth="1"/>
    <col min="13315" max="13315" width="8.6640625" style="57" customWidth="1"/>
    <col min="13316" max="13316" width="12" style="57" customWidth="1"/>
    <col min="13317" max="13317" width="11.1640625" style="57" customWidth="1"/>
    <col min="13318" max="13323" width="0" style="57" hidden="1" customWidth="1"/>
    <col min="13324" max="13324" width="8.58203125" style="57" customWidth="1"/>
    <col min="13325" max="13325" width="7.9140625" style="57" customWidth="1"/>
    <col min="13326" max="13326" width="8.6640625" style="57" customWidth="1"/>
    <col min="13327" max="13329" width="0" style="57" hidden="1" customWidth="1"/>
    <col min="13330" max="13330" width="10" style="57" customWidth="1"/>
    <col min="13331" max="13331" width="10.9140625" style="57" customWidth="1"/>
    <col min="13332" max="13332" width="7.58203125" style="57" customWidth="1"/>
    <col min="13333" max="13341" width="0" style="57" hidden="1" customWidth="1"/>
    <col min="13342" max="13344" width="6.33203125" style="57" customWidth="1"/>
    <col min="13345" max="13350" width="0" style="57" hidden="1" customWidth="1"/>
    <col min="13351" max="13351" width="6.6640625" style="57" customWidth="1"/>
    <col min="13352" max="13352" width="6.83203125" style="57" customWidth="1"/>
    <col min="13353" max="13353" width="5.9140625" style="57" customWidth="1"/>
    <col min="13354" max="13354" width="4.9140625" style="57" customWidth="1"/>
    <col min="13355" max="13355" width="5" style="57" customWidth="1"/>
    <col min="13356" max="13356" width="5.6640625" style="57" customWidth="1"/>
    <col min="13357" max="13357" width="9" style="57"/>
    <col min="13358" max="13369" width="0" style="57" hidden="1" customWidth="1"/>
    <col min="13370" max="13370" width="9.5" style="57" bestFit="1" customWidth="1"/>
    <col min="13371" max="13371" width="9" style="57"/>
    <col min="13372" max="13372" width="14" style="57" customWidth="1"/>
    <col min="13373" max="13568" width="9" style="57"/>
    <col min="13569" max="13569" width="2.9140625" style="57" customWidth="1"/>
    <col min="13570" max="13570" width="13.1640625" style="57" customWidth="1"/>
    <col min="13571" max="13571" width="8.6640625" style="57" customWidth="1"/>
    <col min="13572" max="13572" width="12" style="57" customWidth="1"/>
    <col min="13573" max="13573" width="11.1640625" style="57" customWidth="1"/>
    <col min="13574" max="13579" width="0" style="57" hidden="1" customWidth="1"/>
    <col min="13580" max="13580" width="8.58203125" style="57" customWidth="1"/>
    <col min="13581" max="13581" width="7.9140625" style="57" customWidth="1"/>
    <col min="13582" max="13582" width="8.6640625" style="57" customWidth="1"/>
    <col min="13583" max="13585" width="0" style="57" hidden="1" customWidth="1"/>
    <col min="13586" max="13586" width="10" style="57" customWidth="1"/>
    <col min="13587" max="13587" width="10.9140625" style="57" customWidth="1"/>
    <col min="13588" max="13588" width="7.58203125" style="57" customWidth="1"/>
    <col min="13589" max="13597" width="0" style="57" hidden="1" customWidth="1"/>
    <col min="13598" max="13600" width="6.33203125" style="57" customWidth="1"/>
    <col min="13601" max="13606" width="0" style="57" hidden="1" customWidth="1"/>
    <col min="13607" max="13607" width="6.6640625" style="57" customWidth="1"/>
    <col min="13608" max="13608" width="6.83203125" style="57" customWidth="1"/>
    <col min="13609" max="13609" width="5.9140625" style="57" customWidth="1"/>
    <col min="13610" max="13610" width="4.9140625" style="57" customWidth="1"/>
    <col min="13611" max="13611" width="5" style="57" customWidth="1"/>
    <col min="13612" max="13612" width="5.6640625" style="57" customWidth="1"/>
    <col min="13613" max="13613" width="9" style="57"/>
    <col min="13614" max="13625" width="0" style="57" hidden="1" customWidth="1"/>
    <col min="13626" max="13626" width="9.5" style="57" bestFit="1" customWidth="1"/>
    <col min="13627" max="13627" width="9" style="57"/>
    <col min="13628" max="13628" width="14" style="57" customWidth="1"/>
    <col min="13629" max="13824" width="9" style="57"/>
    <col min="13825" max="13825" width="2.9140625" style="57" customWidth="1"/>
    <col min="13826" max="13826" width="13.1640625" style="57" customWidth="1"/>
    <col min="13827" max="13827" width="8.6640625" style="57" customWidth="1"/>
    <col min="13828" max="13828" width="12" style="57" customWidth="1"/>
    <col min="13829" max="13829" width="11.1640625" style="57" customWidth="1"/>
    <col min="13830" max="13835" width="0" style="57" hidden="1" customWidth="1"/>
    <col min="13836" max="13836" width="8.58203125" style="57" customWidth="1"/>
    <col min="13837" max="13837" width="7.9140625" style="57" customWidth="1"/>
    <col min="13838" max="13838" width="8.6640625" style="57" customWidth="1"/>
    <col min="13839" max="13841" width="0" style="57" hidden="1" customWidth="1"/>
    <col min="13842" max="13842" width="10" style="57" customWidth="1"/>
    <col min="13843" max="13843" width="10.9140625" style="57" customWidth="1"/>
    <col min="13844" max="13844" width="7.58203125" style="57" customWidth="1"/>
    <col min="13845" max="13853" width="0" style="57" hidden="1" customWidth="1"/>
    <col min="13854" max="13856" width="6.33203125" style="57" customWidth="1"/>
    <col min="13857" max="13862" width="0" style="57" hidden="1" customWidth="1"/>
    <col min="13863" max="13863" width="6.6640625" style="57" customWidth="1"/>
    <col min="13864" max="13864" width="6.83203125" style="57" customWidth="1"/>
    <col min="13865" max="13865" width="5.9140625" style="57" customWidth="1"/>
    <col min="13866" max="13866" width="4.9140625" style="57" customWidth="1"/>
    <col min="13867" max="13867" width="5" style="57" customWidth="1"/>
    <col min="13868" max="13868" width="5.6640625" style="57" customWidth="1"/>
    <col min="13869" max="13869" width="9" style="57"/>
    <col min="13870" max="13881" width="0" style="57" hidden="1" customWidth="1"/>
    <col min="13882" max="13882" width="9.5" style="57" bestFit="1" customWidth="1"/>
    <col min="13883" max="13883" width="9" style="57"/>
    <col min="13884" max="13884" width="14" style="57" customWidth="1"/>
    <col min="13885" max="14080" width="9" style="57"/>
    <col min="14081" max="14081" width="2.9140625" style="57" customWidth="1"/>
    <col min="14082" max="14082" width="13.1640625" style="57" customWidth="1"/>
    <col min="14083" max="14083" width="8.6640625" style="57" customWidth="1"/>
    <col min="14084" max="14084" width="12" style="57" customWidth="1"/>
    <col min="14085" max="14085" width="11.1640625" style="57" customWidth="1"/>
    <col min="14086" max="14091" width="0" style="57" hidden="1" customWidth="1"/>
    <col min="14092" max="14092" width="8.58203125" style="57" customWidth="1"/>
    <col min="14093" max="14093" width="7.9140625" style="57" customWidth="1"/>
    <col min="14094" max="14094" width="8.6640625" style="57" customWidth="1"/>
    <col min="14095" max="14097" width="0" style="57" hidden="1" customWidth="1"/>
    <col min="14098" max="14098" width="10" style="57" customWidth="1"/>
    <col min="14099" max="14099" width="10.9140625" style="57" customWidth="1"/>
    <col min="14100" max="14100" width="7.58203125" style="57" customWidth="1"/>
    <col min="14101" max="14109" width="0" style="57" hidden="1" customWidth="1"/>
    <col min="14110" max="14112" width="6.33203125" style="57" customWidth="1"/>
    <col min="14113" max="14118" width="0" style="57" hidden="1" customWidth="1"/>
    <col min="14119" max="14119" width="6.6640625" style="57" customWidth="1"/>
    <col min="14120" max="14120" width="6.83203125" style="57" customWidth="1"/>
    <col min="14121" max="14121" width="5.9140625" style="57" customWidth="1"/>
    <col min="14122" max="14122" width="4.9140625" style="57" customWidth="1"/>
    <col min="14123" max="14123" width="5" style="57" customWidth="1"/>
    <col min="14124" max="14124" width="5.6640625" style="57" customWidth="1"/>
    <col min="14125" max="14125" width="9" style="57"/>
    <col min="14126" max="14137" width="0" style="57" hidden="1" customWidth="1"/>
    <col min="14138" max="14138" width="9.5" style="57" bestFit="1" customWidth="1"/>
    <col min="14139" max="14139" width="9" style="57"/>
    <col min="14140" max="14140" width="14" style="57" customWidth="1"/>
    <col min="14141" max="14336" width="9" style="57"/>
    <col min="14337" max="14337" width="2.9140625" style="57" customWidth="1"/>
    <col min="14338" max="14338" width="13.1640625" style="57" customWidth="1"/>
    <col min="14339" max="14339" width="8.6640625" style="57" customWidth="1"/>
    <col min="14340" max="14340" width="12" style="57" customWidth="1"/>
    <col min="14341" max="14341" width="11.1640625" style="57" customWidth="1"/>
    <col min="14342" max="14347" width="0" style="57" hidden="1" customWidth="1"/>
    <col min="14348" max="14348" width="8.58203125" style="57" customWidth="1"/>
    <col min="14349" max="14349" width="7.9140625" style="57" customWidth="1"/>
    <col min="14350" max="14350" width="8.6640625" style="57" customWidth="1"/>
    <col min="14351" max="14353" width="0" style="57" hidden="1" customWidth="1"/>
    <col min="14354" max="14354" width="10" style="57" customWidth="1"/>
    <col min="14355" max="14355" width="10.9140625" style="57" customWidth="1"/>
    <col min="14356" max="14356" width="7.58203125" style="57" customWidth="1"/>
    <col min="14357" max="14365" width="0" style="57" hidden="1" customWidth="1"/>
    <col min="14366" max="14368" width="6.33203125" style="57" customWidth="1"/>
    <col min="14369" max="14374" width="0" style="57" hidden="1" customWidth="1"/>
    <col min="14375" max="14375" width="6.6640625" style="57" customWidth="1"/>
    <col min="14376" max="14376" width="6.83203125" style="57" customWidth="1"/>
    <col min="14377" max="14377" width="5.9140625" style="57" customWidth="1"/>
    <col min="14378" max="14378" width="4.9140625" style="57" customWidth="1"/>
    <col min="14379" max="14379" width="5" style="57" customWidth="1"/>
    <col min="14380" max="14380" width="5.6640625" style="57" customWidth="1"/>
    <col min="14381" max="14381" width="9" style="57"/>
    <col min="14382" max="14393" width="0" style="57" hidden="1" customWidth="1"/>
    <col min="14394" max="14394" width="9.5" style="57" bestFit="1" customWidth="1"/>
    <col min="14395" max="14395" width="9" style="57"/>
    <col min="14396" max="14396" width="14" style="57" customWidth="1"/>
    <col min="14397" max="14592" width="9" style="57"/>
    <col min="14593" max="14593" width="2.9140625" style="57" customWidth="1"/>
    <col min="14594" max="14594" width="13.1640625" style="57" customWidth="1"/>
    <col min="14595" max="14595" width="8.6640625" style="57" customWidth="1"/>
    <col min="14596" max="14596" width="12" style="57" customWidth="1"/>
    <col min="14597" max="14597" width="11.1640625" style="57" customWidth="1"/>
    <col min="14598" max="14603" width="0" style="57" hidden="1" customWidth="1"/>
    <col min="14604" max="14604" width="8.58203125" style="57" customWidth="1"/>
    <col min="14605" max="14605" width="7.9140625" style="57" customWidth="1"/>
    <col min="14606" max="14606" width="8.6640625" style="57" customWidth="1"/>
    <col min="14607" max="14609" width="0" style="57" hidden="1" customWidth="1"/>
    <col min="14610" max="14610" width="10" style="57" customWidth="1"/>
    <col min="14611" max="14611" width="10.9140625" style="57" customWidth="1"/>
    <col min="14612" max="14612" width="7.58203125" style="57" customWidth="1"/>
    <col min="14613" max="14621" width="0" style="57" hidden="1" customWidth="1"/>
    <col min="14622" max="14624" width="6.33203125" style="57" customWidth="1"/>
    <col min="14625" max="14630" width="0" style="57" hidden="1" customWidth="1"/>
    <col min="14631" max="14631" width="6.6640625" style="57" customWidth="1"/>
    <col min="14632" max="14632" width="6.83203125" style="57" customWidth="1"/>
    <col min="14633" max="14633" width="5.9140625" style="57" customWidth="1"/>
    <col min="14634" max="14634" width="4.9140625" style="57" customWidth="1"/>
    <col min="14635" max="14635" width="5" style="57" customWidth="1"/>
    <col min="14636" max="14636" width="5.6640625" style="57" customWidth="1"/>
    <col min="14637" max="14637" width="9" style="57"/>
    <col min="14638" max="14649" width="0" style="57" hidden="1" customWidth="1"/>
    <col min="14650" max="14650" width="9.5" style="57" bestFit="1" customWidth="1"/>
    <col min="14651" max="14651" width="9" style="57"/>
    <col min="14652" max="14652" width="14" style="57" customWidth="1"/>
    <col min="14653" max="14848" width="9" style="57"/>
    <col min="14849" max="14849" width="2.9140625" style="57" customWidth="1"/>
    <col min="14850" max="14850" width="13.1640625" style="57" customWidth="1"/>
    <col min="14851" max="14851" width="8.6640625" style="57" customWidth="1"/>
    <col min="14852" max="14852" width="12" style="57" customWidth="1"/>
    <col min="14853" max="14853" width="11.1640625" style="57" customWidth="1"/>
    <col min="14854" max="14859" width="0" style="57" hidden="1" customWidth="1"/>
    <col min="14860" max="14860" width="8.58203125" style="57" customWidth="1"/>
    <col min="14861" max="14861" width="7.9140625" style="57" customWidth="1"/>
    <col min="14862" max="14862" width="8.6640625" style="57" customWidth="1"/>
    <col min="14863" max="14865" width="0" style="57" hidden="1" customWidth="1"/>
    <col min="14866" max="14866" width="10" style="57" customWidth="1"/>
    <col min="14867" max="14867" width="10.9140625" style="57" customWidth="1"/>
    <col min="14868" max="14868" width="7.58203125" style="57" customWidth="1"/>
    <col min="14869" max="14877" width="0" style="57" hidden="1" customWidth="1"/>
    <col min="14878" max="14880" width="6.33203125" style="57" customWidth="1"/>
    <col min="14881" max="14886" width="0" style="57" hidden="1" customWidth="1"/>
    <col min="14887" max="14887" width="6.6640625" style="57" customWidth="1"/>
    <col min="14888" max="14888" width="6.83203125" style="57" customWidth="1"/>
    <col min="14889" max="14889" width="5.9140625" style="57" customWidth="1"/>
    <col min="14890" max="14890" width="4.9140625" style="57" customWidth="1"/>
    <col min="14891" max="14891" width="5" style="57" customWidth="1"/>
    <col min="14892" max="14892" width="5.6640625" style="57" customWidth="1"/>
    <col min="14893" max="14893" width="9" style="57"/>
    <col min="14894" max="14905" width="0" style="57" hidden="1" customWidth="1"/>
    <col min="14906" max="14906" width="9.5" style="57" bestFit="1" customWidth="1"/>
    <col min="14907" max="14907" width="9" style="57"/>
    <col min="14908" max="14908" width="14" style="57" customWidth="1"/>
    <col min="14909" max="15104" width="9" style="57"/>
    <col min="15105" max="15105" width="2.9140625" style="57" customWidth="1"/>
    <col min="15106" max="15106" width="13.1640625" style="57" customWidth="1"/>
    <col min="15107" max="15107" width="8.6640625" style="57" customWidth="1"/>
    <col min="15108" max="15108" width="12" style="57" customWidth="1"/>
    <col min="15109" max="15109" width="11.1640625" style="57" customWidth="1"/>
    <col min="15110" max="15115" width="0" style="57" hidden="1" customWidth="1"/>
    <col min="15116" max="15116" width="8.58203125" style="57" customWidth="1"/>
    <col min="15117" max="15117" width="7.9140625" style="57" customWidth="1"/>
    <col min="15118" max="15118" width="8.6640625" style="57" customWidth="1"/>
    <col min="15119" max="15121" width="0" style="57" hidden="1" customWidth="1"/>
    <col min="15122" max="15122" width="10" style="57" customWidth="1"/>
    <col min="15123" max="15123" width="10.9140625" style="57" customWidth="1"/>
    <col min="15124" max="15124" width="7.58203125" style="57" customWidth="1"/>
    <col min="15125" max="15133" width="0" style="57" hidden="1" customWidth="1"/>
    <col min="15134" max="15136" width="6.33203125" style="57" customWidth="1"/>
    <col min="15137" max="15142" width="0" style="57" hidden="1" customWidth="1"/>
    <col min="15143" max="15143" width="6.6640625" style="57" customWidth="1"/>
    <col min="15144" max="15144" width="6.83203125" style="57" customWidth="1"/>
    <col min="15145" max="15145" width="5.9140625" style="57" customWidth="1"/>
    <col min="15146" max="15146" width="4.9140625" style="57" customWidth="1"/>
    <col min="15147" max="15147" width="5" style="57" customWidth="1"/>
    <col min="15148" max="15148" width="5.6640625" style="57" customWidth="1"/>
    <col min="15149" max="15149" width="9" style="57"/>
    <col min="15150" max="15161" width="0" style="57" hidden="1" customWidth="1"/>
    <col min="15162" max="15162" width="9.5" style="57" bestFit="1" customWidth="1"/>
    <col min="15163" max="15163" width="9" style="57"/>
    <col min="15164" max="15164" width="14" style="57" customWidth="1"/>
    <col min="15165" max="15360" width="9" style="57"/>
    <col min="15361" max="15361" width="2.9140625" style="57" customWidth="1"/>
    <col min="15362" max="15362" width="13.1640625" style="57" customWidth="1"/>
    <col min="15363" max="15363" width="8.6640625" style="57" customWidth="1"/>
    <col min="15364" max="15364" width="12" style="57" customWidth="1"/>
    <col min="15365" max="15365" width="11.1640625" style="57" customWidth="1"/>
    <col min="15366" max="15371" width="0" style="57" hidden="1" customWidth="1"/>
    <col min="15372" max="15372" width="8.58203125" style="57" customWidth="1"/>
    <col min="15373" max="15373" width="7.9140625" style="57" customWidth="1"/>
    <col min="15374" max="15374" width="8.6640625" style="57" customWidth="1"/>
    <col min="15375" max="15377" width="0" style="57" hidden="1" customWidth="1"/>
    <col min="15378" max="15378" width="10" style="57" customWidth="1"/>
    <col min="15379" max="15379" width="10.9140625" style="57" customWidth="1"/>
    <col min="15380" max="15380" width="7.58203125" style="57" customWidth="1"/>
    <col min="15381" max="15389" width="0" style="57" hidden="1" customWidth="1"/>
    <col min="15390" max="15392" width="6.33203125" style="57" customWidth="1"/>
    <col min="15393" max="15398" width="0" style="57" hidden="1" customWidth="1"/>
    <col min="15399" max="15399" width="6.6640625" style="57" customWidth="1"/>
    <col min="15400" max="15400" width="6.83203125" style="57" customWidth="1"/>
    <col min="15401" max="15401" width="5.9140625" style="57" customWidth="1"/>
    <col min="15402" max="15402" width="4.9140625" style="57" customWidth="1"/>
    <col min="15403" max="15403" width="5" style="57" customWidth="1"/>
    <col min="15404" max="15404" width="5.6640625" style="57" customWidth="1"/>
    <col min="15405" max="15405" width="9" style="57"/>
    <col min="15406" max="15417" width="0" style="57" hidden="1" customWidth="1"/>
    <col min="15418" max="15418" width="9.5" style="57" bestFit="1" customWidth="1"/>
    <col min="15419" max="15419" width="9" style="57"/>
    <col min="15420" max="15420" width="14" style="57" customWidth="1"/>
    <col min="15421" max="15616" width="9" style="57"/>
    <col min="15617" max="15617" width="2.9140625" style="57" customWidth="1"/>
    <col min="15618" max="15618" width="13.1640625" style="57" customWidth="1"/>
    <col min="15619" max="15619" width="8.6640625" style="57" customWidth="1"/>
    <col min="15620" max="15620" width="12" style="57" customWidth="1"/>
    <col min="15621" max="15621" width="11.1640625" style="57" customWidth="1"/>
    <col min="15622" max="15627" width="0" style="57" hidden="1" customWidth="1"/>
    <col min="15628" max="15628" width="8.58203125" style="57" customWidth="1"/>
    <col min="15629" max="15629" width="7.9140625" style="57" customWidth="1"/>
    <col min="15630" max="15630" width="8.6640625" style="57" customWidth="1"/>
    <col min="15631" max="15633" width="0" style="57" hidden="1" customWidth="1"/>
    <col min="15634" max="15634" width="10" style="57" customWidth="1"/>
    <col min="15635" max="15635" width="10.9140625" style="57" customWidth="1"/>
    <col min="15636" max="15636" width="7.58203125" style="57" customWidth="1"/>
    <col min="15637" max="15645" width="0" style="57" hidden="1" customWidth="1"/>
    <col min="15646" max="15648" width="6.33203125" style="57" customWidth="1"/>
    <col min="15649" max="15654" width="0" style="57" hidden="1" customWidth="1"/>
    <col min="15655" max="15655" width="6.6640625" style="57" customWidth="1"/>
    <col min="15656" max="15656" width="6.83203125" style="57" customWidth="1"/>
    <col min="15657" max="15657" width="5.9140625" style="57" customWidth="1"/>
    <col min="15658" max="15658" width="4.9140625" style="57" customWidth="1"/>
    <col min="15659" max="15659" width="5" style="57" customWidth="1"/>
    <col min="15660" max="15660" width="5.6640625" style="57" customWidth="1"/>
    <col min="15661" max="15661" width="9" style="57"/>
    <col min="15662" max="15673" width="0" style="57" hidden="1" customWidth="1"/>
    <col min="15674" max="15674" width="9.5" style="57" bestFit="1" customWidth="1"/>
    <col min="15675" max="15675" width="9" style="57"/>
    <col min="15676" max="15676" width="14" style="57" customWidth="1"/>
    <col min="15677" max="15872" width="9" style="57"/>
    <col min="15873" max="15873" width="2.9140625" style="57" customWidth="1"/>
    <col min="15874" max="15874" width="13.1640625" style="57" customWidth="1"/>
    <col min="15875" max="15875" width="8.6640625" style="57" customWidth="1"/>
    <col min="15876" max="15876" width="12" style="57" customWidth="1"/>
    <col min="15877" max="15877" width="11.1640625" style="57" customWidth="1"/>
    <col min="15878" max="15883" width="0" style="57" hidden="1" customWidth="1"/>
    <col min="15884" max="15884" width="8.58203125" style="57" customWidth="1"/>
    <col min="15885" max="15885" width="7.9140625" style="57" customWidth="1"/>
    <col min="15886" max="15886" width="8.6640625" style="57" customWidth="1"/>
    <col min="15887" max="15889" width="0" style="57" hidden="1" customWidth="1"/>
    <col min="15890" max="15890" width="10" style="57" customWidth="1"/>
    <col min="15891" max="15891" width="10.9140625" style="57" customWidth="1"/>
    <col min="15892" max="15892" width="7.58203125" style="57" customWidth="1"/>
    <col min="15893" max="15901" width="0" style="57" hidden="1" customWidth="1"/>
    <col min="15902" max="15904" width="6.33203125" style="57" customWidth="1"/>
    <col min="15905" max="15910" width="0" style="57" hidden="1" customWidth="1"/>
    <col min="15911" max="15911" width="6.6640625" style="57" customWidth="1"/>
    <col min="15912" max="15912" width="6.83203125" style="57" customWidth="1"/>
    <col min="15913" max="15913" width="5.9140625" style="57" customWidth="1"/>
    <col min="15914" max="15914" width="4.9140625" style="57" customWidth="1"/>
    <col min="15915" max="15915" width="5" style="57" customWidth="1"/>
    <col min="15916" max="15916" width="5.6640625" style="57" customWidth="1"/>
    <col min="15917" max="15917" width="9" style="57"/>
    <col min="15918" max="15929" width="0" style="57" hidden="1" customWidth="1"/>
    <col min="15930" max="15930" width="9.5" style="57" bestFit="1" customWidth="1"/>
    <col min="15931" max="15931" width="9" style="57"/>
    <col min="15932" max="15932" width="14" style="57" customWidth="1"/>
    <col min="15933" max="16128" width="9" style="57"/>
    <col min="16129" max="16129" width="2.9140625" style="57" customWidth="1"/>
    <col min="16130" max="16130" width="13.1640625" style="57" customWidth="1"/>
    <col min="16131" max="16131" width="8.6640625" style="57" customWidth="1"/>
    <col min="16132" max="16132" width="12" style="57" customWidth="1"/>
    <col min="16133" max="16133" width="11.1640625" style="57" customWidth="1"/>
    <col min="16134" max="16139" width="0" style="57" hidden="1" customWidth="1"/>
    <col min="16140" max="16140" width="8.58203125" style="57" customWidth="1"/>
    <col min="16141" max="16141" width="7.9140625" style="57" customWidth="1"/>
    <col min="16142" max="16142" width="8.6640625" style="57" customWidth="1"/>
    <col min="16143" max="16145" width="0" style="57" hidden="1" customWidth="1"/>
    <col min="16146" max="16146" width="10" style="57" customWidth="1"/>
    <col min="16147" max="16147" width="10.9140625" style="57" customWidth="1"/>
    <col min="16148" max="16148" width="7.58203125" style="57" customWidth="1"/>
    <col min="16149" max="16157" width="0" style="57" hidden="1" customWidth="1"/>
    <col min="16158" max="16160" width="6.33203125" style="57" customWidth="1"/>
    <col min="16161" max="16166" width="0" style="57" hidden="1" customWidth="1"/>
    <col min="16167" max="16167" width="6.6640625" style="57" customWidth="1"/>
    <col min="16168" max="16168" width="6.83203125" style="57" customWidth="1"/>
    <col min="16169" max="16169" width="5.9140625" style="57" customWidth="1"/>
    <col min="16170" max="16170" width="4.9140625" style="57" customWidth="1"/>
    <col min="16171" max="16171" width="5" style="57" customWidth="1"/>
    <col min="16172" max="16172" width="5.6640625" style="57" customWidth="1"/>
    <col min="16173" max="16173" width="9" style="57"/>
    <col min="16174" max="16185" width="0" style="57" hidden="1" customWidth="1"/>
    <col min="16186" max="16186" width="9.5" style="57" bestFit="1" customWidth="1"/>
    <col min="16187" max="16187" width="9" style="57"/>
    <col min="16188" max="16188" width="14" style="57" customWidth="1"/>
    <col min="16189" max="16384" width="9" style="57"/>
  </cols>
  <sheetData>
    <row r="1" spans="1:60" ht="29" customHeight="1" x14ac:dyDescent="0.35">
      <c r="AP1" s="657"/>
      <c r="AQ1" s="657"/>
      <c r="AR1" s="657"/>
      <c r="AS1" s="657"/>
      <c r="AT1" s="657"/>
      <c r="AU1" s="657"/>
      <c r="AV1" s="657"/>
      <c r="AW1" s="657"/>
      <c r="AX1" s="657"/>
      <c r="AY1" s="657"/>
      <c r="AZ1" s="657"/>
      <c r="BA1" s="657"/>
      <c r="BB1" s="657"/>
      <c r="BC1" s="657"/>
    </row>
    <row r="2" spans="1:60" ht="29" customHeight="1" x14ac:dyDescent="0.35">
      <c r="AP2" s="657" t="s">
        <v>472</v>
      </c>
      <c r="AQ2" s="657"/>
      <c r="AR2" s="657"/>
      <c r="AS2" s="657"/>
      <c r="AT2" s="657"/>
      <c r="AU2" s="657"/>
      <c r="AV2" s="657"/>
      <c r="AW2" s="657"/>
      <c r="AX2" s="657"/>
      <c r="AY2" s="657"/>
      <c r="AZ2" s="657"/>
      <c r="BA2" s="657"/>
      <c r="BB2" s="657"/>
      <c r="BC2" s="657"/>
    </row>
    <row r="3" spans="1:60" ht="29.4" customHeight="1" x14ac:dyDescent="0.35">
      <c r="A3" s="658" t="s">
        <v>473</v>
      </c>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8"/>
      <c r="AQ3" s="658"/>
      <c r="AR3" s="658"/>
      <c r="AS3" s="658"/>
      <c r="AT3" s="495"/>
      <c r="AU3" s="495"/>
      <c r="AV3" s="495"/>
      <c r="AW3" s="495"/>
      <c r="AX3" s="495"/>
      <c r="AY3" s="495"/>
      <c r="AZ3" s="495"/>
      <c r="BA3" s="495"/>
      <c r="BB3" s="495"/>
      <c r="BC3" s="495"/>
    </row>
    <row r="4" spans="1:60" ht="16.5" x14ac:dyDescent="0.35">
      <c r="A4" s="659" t="str">
        <f>[2]CTMTQG!C3</f>
        <v>( Kèm theo quyết định 370/QĐ-UBND ngày 22  tháng 9  năm 2025 của UBND xã  Tân Kỳ )</v>
      </c>
      <c r="B4" s="659"/>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59"/>
      <c r="AN4" s="659"/>
      <c r="AO4" s="659"/>
      <c r="AP4" s="659"/>
      <c r="AQ4" s="659"/>
      <c r="AR4" s="659"/>
    </row>
    <row r="5" spans="1:60" ht="21" customHeight="1" x14ac:dyDescent="0.35">
      <c r="A5" s="496"/>
      <c r="B5" s="497"/>
      <c r="C5" s="497"/>
      <c r="D5" s="497"/>
      <c r="E5" s="497"/>
      <c r="F5" s="497"/>
      <c r="G5" s="497"/>
      <c r="H5" s="497"/>
      <c r="I5" s="497"/>
      <c r="J5" s="497"/>
      <c r="K5" s="497"/>
      <c r="L5" s="497"/>
      <c r="M5" s="497"/>
      <c r="N5" s="497"/>
      <c r="O5" s="497"/>
      <c r="P5" s="497"/>
      <c r="Q5" s="497"/>
      <c r="R5" s="497"/>
      <c r="S5" s="497"/>
      <c r="T5" s="497"/>
      <c r="U5" s="660"/>
      <c r="V5" s="660"/>
      <c r="W5" s="660"/>
      <c r="X5" s="496"/>
      <c r="Y5" s="496"/>
      <c r="Z5" s="496"/>
      <c r="AA5" s="497"/>
      <c r="AB5" s="497"/>
      <c r="AC5" s="497"/>
      <c r="AD5" s="497"/>
      <c r="AE5" s="497"/>
      <c r="AF5" s="497"/>
      <c r="AG5" s="497"/>
      <c r="AH5" s="497"/>
      <c r="AI5" s="497"/>
      <c r="AJ5" s="497"/>
      <c r="AK5" s="497"/>
      <c r="AL5" s="497"/>
      <c r="AM5" s="497"/>
      <c r="AN5" s="497"/>
      <c r="AO5" s="498"/>
      <c r="AP5" s="661"/>
      <c r="AQ5" s="661"/>
      <c r="AR5" s="661"/>
      <c r="AS5" s="661"/>
      <c r="AT5" s="499"/>
      <c r="AU5" s="499"/>
      <c r="AV5" s="499"/>
      <c r="AW5" s="499"/>
      <c r="AX5" s="499"/>
      <c r="AY5" s="499"/>
      <c r="AZ5" s="499"/>
      <c r="BA5" s="499"/>
      <c r="BB5" s="499"/>
      <c r="BC5" s="499"/>
    </row>
    <row r="6" spans="1:60" s="501" customFormat="1" ht="18.5" customHeight="1" x14ac:dyDescent="0.35">
      <c r="A6" s="662" t="s">
        <v>419</v>
      </c>
      <c r="B6" s="662" t="s">
        <v>474</v>
      </c>
      <c r="C6" s="662" t="s">
        <v>475</v>
      </c>
      <c r="D6" s="662"/>
      <c r="E6" s="662"/>
      <c r="F6" s="669" t="s">
        <v>476</v>
      </c>
      <c r="G6" s="671"/>
      <c r="H6" s="671"/>
      <c r="I6" s="671"/>
      <c r="J6" s="671"/>
      <c r="K6" s="670"/>
      <c r="L6" s="669" t="s">
        <v>477</v>
      </c>
      <c r="M6" s="671"/>
      <c r="N6" s="671"/>
      <c r="O6" s="671"/>
      <c r="P6" s="671"/>
      <c r="Q6" s="670"/>
      <c r="R6" s="662" t="s">
        <v>478</v>
      </c>
      <c r="S6" s="662"/>
      <c r="T6" s="662"/>
      <c r="U6" s="662" t="s">
        <v>479</v>
      </c>
      <c r="V6" s="662"/>
      <c r="W6" s="662"/>
      <c r="X6" s="662"/>
      <c r="Y6" s="662"/>
      <c r="Z6" s="662"/>
      <c r="AA6" s="662"/>
      <c r="AB6" s="662"/>
      <c r="AC6" s="662"/>
      <c r="AD6" s="662" t="s">
        <v>480</v>
      </c>
      <c r="AE6" s="662"/>
      <c r="AF6" s="662"/>
      <c r="AG6" s="669" t="s">
        <v>481</v>
      </c>
      <c r="AH6" s="671"/>
      <c r="AI6" s="670"/>
      <c r="AJ6" s="669" t="s">
        <v>482</v>
      </c>
      <c r="AK6" s="671"/>
      <c r="AL6" s="670"/>
      <c r="AM6" s="662" t="s">
        <v>483</v>
      </c>
      <c r="AN6" s="662"/>
      <c r="AO6" s="662"/>
      <c r="AP6" s="662"/>
      <c r="AQ6" s="662"/>
      <c r="AR6" s="662"/>
      <c r="AS6" s="666" t="s">
        <v>128</v>
      </c>
    </row>
    <row r="7" spans="1:60" s="501" customFormat="1" ht="23.5" customHeight="1" x14ac:dyDescent="0.35">
      <c r="A7" s="662"/>
      <c r="B7" s="662"/>
      <c r="C7" s="662"/>
      <c r="D7" s="662"/>
      <c r="E7" s="662"/>
      <c r="F7" s="663" t="s">
        <v>132</v>
      </c>
      <c r="G7" s="664"/>
      <c r="H7" s="664"/>
      <c r="I7" s="664"/>
      <c r="J7" s="664"/>
      <c r="K7" s="665"/>
      <c r="L7" s="663" t="s">
        <v>132</v>
      </c>
      <c r="M7" s="664"/>
      <c r="N7" s="664"/>
      <c r="O7" s="664"/>
      <c r="P7" s="664"/>
      <c r="Q7" s="665"/>
      <c r="R7" s="662" t="s">
        <v>132</v>
      </c>
      <c r="S7" s="662"/>
      <c r="T7" s="662"/>
      <c r="U7" s="662" t="s">
        <v>484</v>
      </c>
      <c r="V7" s="662"/>
      <c r="W7" s="662"/>
      <c r="X7" s="662"/>
      <c r="Y7" s="662"/>
      <c r="Z7" s="662"/>
      <c r="AA7" s="662"/>
      <c r="AB7" s="662"/>
      <c r="AC7" s="662"/>
      <c r="AD7" s="662" t="s">
        <v>485</v>
      </c>
      <c r="AE7" s="662"/>
      <c r="AF7" s="662"/>
      <c r="AG7" s="662" t="s">
        <v>486</v>
      </c>
      <c r="AH7" s="662"/>
      <c r="AI7" s="662"/>
      <c r="AJ7" s="662" t="s">
        <v>487</v>
      </c>
      <c r="AK7" s="662"/>
      <c r="AL7" s="662"/>
      <c r="AM7" s="662" t="s">
        <v>537</v>
      </c>
      <c r="AN7" s="662"/>
      <c r="AO7" s="662"/>
      <c r="AP7" s="662" t="s">
        <v>538</v>
      </c>
      <c r="AQ7" s="662"/>
      <c r="AR7" s="662"/>
      <c r="AS7" s="668"/>
    </row>
    <row r="8" spans="1:60" s="501" customFormat="1" ht="21" customHeight="1" x14ac:dyDescent="0.35">
      <c r="A8" s="662"/>
      <c r="B8" s="662"/>
      <c r="C8" s="662" t="s">
        <v>26</v>
      </c>
      <c r="D8" s="672" t="s">
        <v>423</v>
      </c>
      <c r="E8" s="662"/>
      <c r="F8" s="662" t="s">
        <v>488</v>
      </c>
      <c r="G8" s="662"/>
      <c r="H8" s="662"/>
      <c r="I8" s="662" t="s">
        <v>489</v>
      </c>
      <c r="J8" s="662"/>
      <c r="K8" s="662"/>
      <c r="L8" s="662" t="s">
        <v>490</v>
      </c>
      <c r="M8" s="662"/>
      <c r="N8" s="662"/>
      <c r="O8" s="662" t="s">
        <v>491</v>
      </c>
      <c r="P8" s="662"/>
      <c r="Q8" s="662"/>
      <c r="R8" s="666" t="s">
        <v>26</v>
      </c>
      <c r="S8" s="669" t="s">
        <v>490</v>
      </c>
      <c r="T8" s="670"/>
      <c r="U8" s="669" t="s">
        <v>490</v>
      </c>
      <c r="V8" s="671"/>
      <c r="W8" s="670"/>
      <c r="X8" s="662" t="s">
        <v>492</v>
      </c>
      <c r="Y8" s="662"/>
      <c r="Z8" s="662"/>
      <c r="AA8" s="662" t="s">
        <v>493</v>
      </c>
      <c r="AB8" s="662"/>
      <c r="AC8" s="662"/>
      <c r="AD8" s="662"/>
      <c r="AE8" s="662"/>
      <c r="AF8" s="662"/>
      <c r="AG8" s="662"/>
      <c r="AH8" s="662"/>
      <c r="AI8" s="662"/>
      <c r="AJ8" s="662" t="s">
        <v>494</v>
      </c>
      <c r="AK8" s="662"/>
      <c r="AL8" s="662"/>
      <c r="AM8" s="662" t="s">
        <v>490</v>
      </c>
      <c r="AN8" s="662"/>
      <c r="AO8" s="662"/>
      <c r="AP8" s="662" t="s">
        <v>492</v>
      </c>
      <c r="AQ8" s="662"/>
      <c r="AR8" s="662"/>
      <c r="AS8" s="668"/>
    </row>
    <row r="9" spans="1:60" s="501" customFormat="1" ht="15.5" customHeight="1" x14ac:dyDescent="0.35">
      <c r="A9" s="662"/>
      <c r="B9" s="662"/>
      <c r="C9" s="662"/>
      <c r="D9" s="662"/>
      <c r="E9" s="662"/>
      <c r="F9" s="666" t="s">
        <v>26</v>
      </c>
      <c r="G9" s="672" t="s">
        <v>423</v>
      </c>
      <c r="H9" s="672"/>
      <c r="I9" s="666" t="s">
        <v>26</v>
      </c>
      <c r="J9" s="672" t="s">
        <v>423</v>
      </c>
      <c r="K9" s="672"/>
      <c r="L9" s="666" t="s">
        <v>26</v>
      </c>
      <c r="M9" s="672" t="s">
        <v>423</v>
      </c>
      <c r="N9" s="672"/>
      <c r="O9" s="666" t="s">
        <v>26</v>
      </c>
      <c r="P9" s="672" t="s">
        <v>423</v>
      </c>
      <c r="Q9" s="672"/>
      <c r="R9" s="668"/>
      <c r="S9" s="672" t="s">
        <v>423</v>
      </c>
      <c r="T9" s="672"/>
      <c r="U9" s="666" t="s">
        <v>396</v>
      </c>
      <c r="V9" s="673" t="s">
        <v>423</v>
      </c>
      <c r="W9" s="674"/>
      <c r="X9" s="662" t="s">
        <v>396</v>
      </c>
      <c r="Y9" s="672" t="s">
        <v>423</v>
      </c>
      <c r="Z9" s="672"/>
      <c r="AA9" s="662" t="s">
        <v>396</v>
      </c>
      <c r="AB9" s="672" t="s">
        <v>423</v>
      </c>
      <c r="AC9" s="672"/>
      <c r="AD9" s="662" t="s">
        <v>26</v>
      </c>
      <c r="AE9" s="672" t="s">
        <v>423</v>
      </c>
      <c r="AF9" s="672"/>
      <c r="AG9" s="662" t="s">
        <v>26</v>
      </c>
      <c r="AH9" s="672" t="s">
        <v>423</v>
      </c>
      <c r="AI9" s="672"/>
      <c r="AJ9" s="662" t="s">
        <v>26</v>
      </c>
      <c r="AK9" s="672" t="s">
        <v>423</v>
      </c>
      <c r="AL9" s="672"/>
      <c r="AM9" s="662" t="s">
        <v>26</v>
      </c>
      <c r="AN9" s="672" t="s">
        <v>423</v>
      </c>
      <c r="AO9" s="672"/>
      <c r="AP9" s="662" t="s">
        <v>26</v>
      </c>
      <c r="AQ9" s="672" t="s">
        <v>423</v>
      </c>
      <c r="AR9" s="672"/>
      <c r="AS9" s="668"/>
    </row>
    <row r="10" spans="1:60" s="502" customFormat="1" ht="46" x14ac:dyDescent="0.35">
      <c r="A10" s="662"/>
      <c r="B10" s="662"/>
      <c r="C10" s="662"/>
      <c r="D10" s="500" t="s">
        <v>426</v>
      </c>
      <c r="E10" s="500" t="s">
        <v>427</v>
      </c>
      <c r="F10" s="667"/>
      <c r="G10" s="500" t="s">
        <v>495</v>
      </c>
      <c r="H10" s="500" t="s">
        <v>427</v>
      </c>
      <c r="I10" s="667"/>
      <c r="J10" s="500" t="s">
        <v>495</v>
      </c>
      <c r="K10" s="500" t="s">
        <v>427</v>
      </c>
      <c r="L10" s="667"/>
      <c r="M10" s="500" t="s">
        <v>495</v>
      </c>
      <c r="N10" s="500" t="s">
        <v>427</v>
      </c>
      <c r="O10" s="667"/>
      <c r="P10" s="500" t="s">
        <v>495</v>
      </c>
      <c r="Q10" s="500" t="s">
        <v>427</v>
      </c>
      <c r="R10" s="667"/>
      <c r="S10" s="500" t="s">
        <v>495</v>
      </c>
      <c r="T10" s="500" t="s">
        <v>427</v>
      </c>
      <c r="U10" s="667"/>
      <c r="V10" s="500" t="s">
        <v>495</v>
      </c>
      <c r="W10" s="500" t="s">
        <v>427</v>
      </c>
      <c r="X10" s="662"/>
      <c r="Y10" s="500" t="s">
        <v>495</v>
      </c>
      <c r="Z10" s="500" t="s">
        <v>427</v>
      </c>
      <c r="AA10" s="662"/>
      <c r="AB10" s="500" t="s">
        <v>495</v>
      </c>
      <c r="AC10" s="500" t="s">
        <v>427</v>
      </c>
      <c r="AD10" s="662"/>
      <c r="AE10" s="500" t="s">
        <v>495</v>
      </c>
      <c r="AF10" s="500" t="s">
        <v>427</v>
      </c>
      <c r="AG10" s="662"/>
      <c r="AH10" s="500" t="s">
        <v>495</v>
      </c>
      <c r="AI10" s="500" t="s">
        <v>427</v>
      </c>
      <c r="AJ10" s="662"/>
      <c r="AK10" s="500" t="s">
        <v>495</v>
      </c>
      <c r="AL10" s="500" t="s">
        <v>427</v>
      </c>
      <c r="AM10" s="662"/>
      <c r="AN10" s="500" t="s">
        <v>495</v>
      </c>
      <c r="AO10" s="500" t="s">
        <v>427</v>
      </c>
      <c r="AP10" s="662"/>
      <c r="AQ10" s="500" t="s">
        <v>495</v>
      </c>
      <c r="AR10" s="500" t="s">
        <v>427</v>
      </c>
      <c r="AS10" s="667"/>
    </row>
    <row r="11" spans="1:60" s="510" customFormat="1" ht="30" customHeight="1" x14ac:dyDescent="0.35">
      <c r="A11" s="503"/>
      <c r="B11" s="504" t="s">
        <v>149</v>
      </c>
      <c r="C11" s="505">
        <f>SUM(C12:C15)</f>
        <v>13475.050000000001</v>
      </c>
      <c r="D11" s="505">
        <f>SUM(D12:D15)</f>
        <v>12854.07</v>
      </c>
      <c r="E11" s="505">
        <f>SUM(E12:E15)</f>
        <v>620.9799999999999</v>
      </c>
      <c r="F11" s="505">
        <f t="shared" ref="F11:AR11" si="0">SUM(F12:F14)</f>
        <v>0</v>
      </c>
      <c r="G11" s="505">
        <f t="shared" si="0"/>
        <v>0</v>
      </c>
      <c r="H11" s="505">
        <f t="shared" si="0"/>
        <v>0</v>
      </c>
      <c r="I11" s="505">
        <f t="shared" si="0"/>
        <v>0</v>
      </c>
      <c r="J11" s="505">
        <f t="shared" si="0"/>
        <v>0</v>
      </c>
      <c r="K11" s="505">
        <f t="shared" si="0"/>
        <v>0</v>
      </c>
      <c r="L11" s="505">
        <f t="shared" si="0"/>
        <v>3310</v>
      </c>
      <c r="M11" s="505">
        <f t="shared" si="0"/>
        <v>3157</v>
      </c>
      <c r="N11" s="505">
        <f t="shared" si="0"/>
        <v>153</v>
      </c>
      <c r="O11" s="505">
        <f t="shared" si="0"/>
        <v>0</v>
      </c>
      <c r="P11" s="505">
        <f t="shared" si="0"/>
        <v>0</v>
      </c>
      <c r="Q11" s="505">
        <f t="shared" si="0"/>
        <v>0</v>
      </c>
      <c r="R11" s="505">
        <f t="shared" si="0"/>
        <v>9772.4500000000007</v>
      </c>
      <c r="S11" s="505">
        <f t="shared" si="0"/>
        <v>9322.9480000000003</v>
      </c>
      <c r="T11" s="505">
        <f t="shared" si="0"/>
        <v>449.50200000000001</v>
      </c>
      <c r="U11" s="506">
        <f t="shared" si="0"/>
        <v>0</v>
      </c>
      <c r="V11" s="507">
        <f t="shared" si="0"/>
        <v>0</v>
      </c>
      <c r="W11" s="507">
        <f t="shared" si="0"/>
        <v>0</v>
      </c>
      <c r="X11" s="507">
        <f t="shared" si="0"/>
        <v>0</v>
      </c>
      <c r="Y11" s="507">
        <f t="shared" si="0"/>
        <v>0</v>
      </c>
      <c r="Z11" s="507">
        <f t="shared" si="0"/>
        <v>0</v>
      </c>
      <c r="AA11" s="507">
        <f t="shared" si="0"/>
        <v>0</v>
      </c>
      <c r="AB11" s="507">
        <f t="shared" si="0"/>
        <v>0</v>
      </c>
      <c r="AC11" s="507">
        <f t="shared" si="0"/>
        <v>0</v>
      </c>
      <c r="AD11" s="507">
        <f t="shared" si="0"/>
        <v>204.1</v>
      </c>
      <c r="AE11" s="507">
        <f t="shared" si="0"/>
        <v>194.286</v>
      </c>
      <c r="AF11" s="507">
        <f t="shared" si="0"/>
        <v>9.8140000000000001</v>
      </c>
      <c r="AG11" s="507">
        <f t="shared" si="0"/>
        <v>0</v>
      </c>
      <c r="AH11" s="507">
        <f t="shared" si="0"/>
        <v>0</v>
      </c>
      <c r="AI11" s="507">
        <f t="shared" si="0"/>
        <v>0</v>
      </c>
      <c r="AJ11" s="507">
        <f t="shared" si="0"/>
        <v>0</v>
      </c>
      <c r="AK11" s="507">
        <f t="shared" si="0"/>
        <v>0</v>
      </c>
      <c r="AL11" s="507">
        <f t="shared" si="0"/>
        <v>0</v>
      </c>
      <c r="AM11" s="507">
        <f t="shared" si="0"/>
        <v>116.5</v>
      </c>
      <c r="AN11" s="507">
        <f t="shared" si="0"/>
        <v>111.13</v>
      </c>
      <c r="AO11" s="507">
        <f t="shared" si="0"/>
        <v>5.37</v>
      </c>
      <c r="AP11" s="507">
        <f t="shared" si="0"/>
        <v>0</v>
      </c>
      <c r="AQ11" s="507">
        <f t="shared" si="0"/>
        <v>0</v>
      </c>
      <c r="AR11" s="507">
        <f t="shared" si="0"/>
        <v>0</v>
      </c>
      <c r="AS11" s="508"/>
      <c r="AT11" s="509" t="s">
        <v>496</v>
      </c>
      <c r="AU11" s="509" t="s">
        <v>497</v>
      </c>
      <c r="AV11" s="509" t="s">
        <v>496</v>
      </c>
      <c r="AW11" s="509" t="s">
        <v>497</v>
      </c>
      <c r="AX11" s="509" t="s">
        <v>496</v>
      </c>
      <c r="AY11" s="509" t="s">
        <v>497</v>
      </c>
      <c r="AZ11" s="509" t="s">
        <v>496</v>
      </c>
      <c r="BA11" s="509" t="s">
        <v>497</v>
      </c>
      <c r="BB11" s="509" t="s">
        <v>496</v>
      </c>
      <c r="BC11" s="509" t="s">
        <v>497</v>
      </c>
      <c r="BD11" s="59" t="e">
        <f>#REF!+#REF!+T11+#REF!+#REF!+AR11</f>
        <v>#REF!</v>
      </c>
      <c r="BE11" s="59">
        <f>H11+AI11</f>
        <v>0</v>
      </c>
    </row>
    <row r="12" spans="1:60" ht="24.5" customHeight="1" x14ac:dyDescent="0.35">
      <c r="A12" s="58">
        <v>1</v>
      </c>
      <c r="B12" s="511" t="s">
        <v>350</v>
      </c>
      <c r="C12" s="512">
        <f>SUM(D12:E12)</f>
        <v>13082.45</v>
      </c>
      <c r="D12" s="512">
        <f>G12+J12+M12+P12+S12+V12+Y12+AB12+AE12+AH12+AK12+AN12+AQ12</f>
        <v>12479.948</v>
      </c>
      <c r="E12" s="512">
        <f>H12+K12+N12+Q12+T12+W12+Z12+AC12+AF12+AI12+AL12+AO12+AR12</f>
        <v>602.50199999999995</v>
      </c>
      <c r="F12" s="512"/>
      <c r="G12" s="512"/>
      <c r="H12" s="512"/>
      <c r="I12" s="512"/>
      <c r="J12" s="512"/>
      <c r="K12" s="512"/>
      <c r="L12" s="512">
        <f>M12+N12</f>
        <v>3310</v>
      </c>
      <c r="M12" s="512">
        <v>3157</v>
      </c>
      <c r="N12" s="512">
        <v>153</v>
      </c>
      <c r="O12" s="512">
        <f>P12+Q12</f>
        <v>0</v>
      </c>
      <c r="P12" s="513"/>
      <c r="Q12" s="513"/>
      <c r="R12" s="514">
        <f>SUM(S12:T12)</f>
        <v>9772.4500000000007</v>
      </c>
      <c r="S12" s="514">
        <v>9322.9480000000003</v>
      </c>
      <c r="T12" s="514">
        <v>449.50200000000001</v>
      </c>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c r="AR12" s="515"/>
      <c r="AS12" s="516"/>
      <c r="AT12" s="517"/>
      <c r="AU12" s="517"/>
      <c r="AV12" s="517"/>
      <c r="AW12" s="517"/>
      <c r="AX12" s="518"/>
      <c r="AY12" s="518"/>
      <c r="AZ12" s="518"/>
      <c r="BA12" s="518"/>
      <c r="BB12" s="518"/>
      <c r="BC12" s="518"/>
      <c r="BD12" s="59"/>
      <c r="BE12" s="59"/>
    </row>
    <row r="13" spans="1:60" ht="26" x14ac:dyDescent="0.35">
      <c r="A13" s="58">
        <v>2</v>
      </c>
      <c r="B13" s="511" t="s">
        <v>498</v>
      </c>
      <c r="C13" s="512">
        <f>SUM(D13:E13)</f>
        <v>204.1</v>
      </c>
      <c r="D13" s="512">
        <f t="shared" ref="D13:E14" si="1">G13+J13+M13+P13+S13+V13+Y13+AB13+AE13+AH13+AK13+AN13+AQ13</f>
        <v>194.286</v>
      </c>
      <c r="E13" s="512">
        <f t="shared" si="1"/>
        <v>9.8140000000000001</v>
      </c>
      <c r="F13" s="519"/>
      <c r="G13" s="520"/>
      <c r="H13" s="519"/>
      <c r="I13" s="519"/>
      <c r="J13" s="519"/>
      <c r="K13" s="519"/>
      <c r="L13" s="519"/>
      <c r="M13" s="519"/>
      <c r="N13" s="519"/>
      <c r="O13" s="519"/>
      <c r="P13" s="520"/>
      <c r="Q13" s="520"/>
      <c r="R13" s="519"/>
      <c r="S13" s="519"/>
      <c r="T13" s="519"/>
      <c r="U13" s="521"/>
      <c r="V13" s="521"/>
      <c r="W13" s="521"/>
      <c r="X13" s="521"/>
      <c r="Y13" s="522"/>
      <c r="Z13" s="522"/>
      <c r="AA13" s="521"/>
      <c r="AB13" s="521"/>
      <c r="AC13" s="521"/>
      <c r="AD13" s="515">
        <f>SUM(AE13:AF13)</f>
        <v>204.1</v>
      </c>
      <c r="AE13" s="581">
        <v>194.286</v>
      </c>
      <c r="AF13" s="581">
        <v>9.8140000000000001</v>
      </c>
      <c r="AG13" s="515"/>
      <c r="AH13" s="515"/>
      <c r="AI13" s="515"/>
      <c r="AJ13" s="521"/>
      <c r="AK13" s="521"/>
      <c r="AL13" s="521"/>
      <c r="AM13" s="515"/>
      <c r="AN13" s="515"/>
      <c r="AO13" s="515"/>
      <c r="AP13" s="515"/>
      <c r="AQ13" s="515"/>
      <c r="AR13" s="515"/>
      <c r="AS13" s="126"/>
      <c r="AT13" s="517" t="e">
        <f>V13+#REF!+AB13+#REF!</f>
        <v>#REF!</v>
      </c>
      <c r="AU13" s="517" t="e">
        <f>W13+#REF!+AC13+#REF!</f>
        <v>#REF!</v>
      </c>
      <c r="AV13" s="517" t="e">
        <f>#REF!+#REF!</f>
        <v>#REF!</v>
      </c>
      <c r="AW13" s="517" t="e">
        <f>#REF!+#REF!</f>
        <v>#REF!</v>
      </c>
      <c r="AX13" s="518" t="e">
        <f>AE13+AN13+#REF!</f>
        <v>#REF!</v>
      </c>
      <c r="AY13" s="518" t="e">
        <f>AF13+AO13+#REF!</f>
        <v>#REF!</v>
      </c>
      <c r="AZ13" s="518" t="e">
        <f>#REF!+#REF!+#REF!+AQ13+S13+#REF!</f>
        <v>#REF!</v>
      </c>
      <c r="BA13" s="518" t="e">
        <f>#REF!+#REF!+#REF!+AR13+T13+#REF!</f>
        <v>#REF!</v>
      </c>
      <c r="BB13" s="518">
        <f t="shared" ref="BB13:BC15" si="2">G13+AH13</f>
        <v>0</v>
      </c>
      <c r="BC13" s="518">
        <f t="shared" si="2"/>
        <v>0</v>
      </c>
      <c r="BD13" s="59" t="e">
        <f>#REF!+#REF!+T13+#REF!+#REF!+AR13</f>
        <v>#REF!</v>
      </c>
      <c r="BE13" s="59">
        <f>H13+AI13</f>
        <v>0</v>
      </c>
    </row>
    <row r="14" spans="1:60" ht="26" x14ac:dyDescent="0.35">
      <c r="A14" s="58">
        <v>3</v>
      </c>
      <c r="B14" s="511" t="s">
        <v>499</v>
      </c>
      <c r="C14" s="512">
        <f>SUM(D14:E14)</f>
        <v>116.5</v>
      </c>
      <c r="D14" s="512">
        <f t="shared" si="1"/>
        <v>111.13</v>
      </c>
      <c r="E14" s="512">
        <f t="shared" si="1"/>
        <v>5.37</v>
      </c>
      <c r="F14" s="512"/>
      <c r="G14" s="512"/>
      <c r="H14" s="512"/>
      <c r="I14" s="512"/>
      <c r="J14" s="512"/>
      <c r="K14" s="512"/>
      <c r="L14" s="512"/>
      <c r="M14" s="512"/>
      <c r="N14" s="512"/>
      <c r="O14" s="512"/>
      <c r="P14" s="512"/>
      <c r="Q14" s="512"/>
      <c r="R14" s="512"/>
      <c r="S14" s="512"/>
      <c r="T14" s="512"/>
      <c r="U14" s="515"/>
      <c r="V14" s="515"/>
      <c r="W14" s="515"/>
      <c r="X14" s="515"/>
      <c r="Y14" s="515"/>
      <c r="Z14" s="515"/>
      <c r="AA14" s="515"/>
      <c r="AB14" s="515"/>
      <c r="AC14" s="515"/>
      <c r="AD14" s="515"/>
      <c r="AE14" s="515"/>
      <c r="AF14" s="515"/>
      <c r="AG14" s="515"/>
      <c r="AH14" s="515"/>
      <c r="AI14" s="515"/>
      <c r="AJ14" s="515"/>
      <c r="AK14" s="515"/>
      <c r="AL14" s="515"/>
      <c r="AM14" s="515">
        <f>AN14+AO14</f>
        <v>116.5</v>
      </c>
      <c r="AN14" s="515">
        <v>111.13</v>
      </c>
      <c r="AO14" s="515">
        <v>5.37</v>
      </c>
      <c r="AP14" s="515"/>
      <c r="AQ14" s="515"/>
      <c r="AR14" s="515"/>
      <c r="AS14" s="126"/>
      <c r="AT14" s="517" t="e">
        <f>V14+#REF!+AB14+#REF!</f>
        <v>#REF!</v>
      </c>
      <c r="AU14" s="517" t="e">
        <f>W14+#REF!+AC14+#REF!</f>
        <v>#REF!</v>
      </c>
      <c r="AV14" s="517" t="e">
        <f>#REF!+#REF!</f>
        <v>#REF!</v>
      </c>
      <c r="AW14" s="517" t="e">
        <f>#REF!+#REF!</f>
        <v>#REF!</v>
      </c>
      <c r="AX14" s="518" t="e">
        <f>AE14+AN14+#REF!</f>
        <v>#REF!</v>
      </c>
      <c r="AY14" s="518" t="e">
        <f>AF14+AO14+#REF!</f>
        <v>#REF!</v>
      </c>
      <c r="AZ14" s="518" t="e">
        <f>#REF!+#REF!+#REF!+AQ14+S14+#REF!</f>
        <v>#REF!</v>
      </c>
      <c r="BA14" s="518" t="e">
        <f>#REF!+#REF!+#REF!+AR14+T14+#REF!</f>
        <v>#REF!</v>
      </c>
      <c r="BB14" s="518">
        <f t="shared" si="2"/>
        <v>0</v>
      </c>
      <c r="BC14" s="518">
        <f t="shared" si="2"/>
        <v>0</v>
      </c>
      <c r="BD14" s="59" t="e">
        <f>#REF!+#REF!+T14+#REF!+#REF!+AR14</f>
        <v>#REF!</v>
      </c>
      <c r="BE14" s="59">
        <f>H14+AI14</f>
        <v>0</v>
      </c>
    </row>
    <row r="15" spans="1:60" ht="20.5" customHeight="1" x14ac:dyDescent="0.35">
      <c r="A15" s="58">
        <v>4</v>
      </c>
      <c r="B15" s="511" t="s">
        <v>500</v>
      </c>
      <c r="C15" s="512">
        <f>SUM(D15:E15)</f>
        <v>72</v>
      </c>
      <c r="D15" s="512">
        <f>G15+J15+M15+P15+S15+V15+Y15+AB15+AE15+AH15+AK15+AN15+AQ15</f>
        <v>68.706000000000003</v>
      </c>
      <c r="E15" s="512">
        <f>H15+K15+N15+Q15+T15+W15+Z15+AC15+AF15+AI15+AL15+AO15+AR15</f>
        <v>3.294</v>
      </c>
      <c r="F15" s="512"/>
      <c r="G15" s="512"/>
      <c r="H15" s="512"/>
      <c r="I15" s="512"/>
      <c r="J15" s="512"/>
      <c r="K15" s="512"/>
      <c r="L15" s="512"/>
      <c r="M15" s="512"/>
      <c r="N15" s="512"/>
      <c r="O15" s="512"/>
      <c r="P15" s="512"/>
      <c r="Q15" s="512"/>
      <c r="R15" s="512"/>
      <c r="S15" s="512"/>
      <c r="T15" s="512"/>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f>AQ15+AR15</f>
        <v>72</v>
      </c>
      <c r="AQ15" s="515">
        <v>68.706000000000003</v>
      </c>
      <c r="AR15" s="515">
        <v>3.294</v>
      </c>
      <c r="AS15" s="126"/>
      <c r="AT15" s="517" t="e">
        <f>V15+#REF!+AB15+#REF!</f>
        <v>#REF!</v>
      </c>
      <c r="AU15" s="517" t="e">
        <f>W15+#REF!+AC15+#REF!</f>
        <v>#REF!</v>
      </c>
      <c r="AV15" s="517" t="e">
        <f>#REF!+#REF!</f>
        <v>#REF!</v>
      </c>
      <c r="AW15" s="517" t="e">
        <f>#REF!+#REF!</f>
        <v>#REF!</v>
      </c>
      <c r="AX15" s="518" t="e">
        <f>AE15+AN15+#REF!</f>
        <v>#REF!</v>
      </c>
      <c r="AY15" s="518" t="e">
        <f>AF15+AO15+#REF!</f>
        <v>#REF!</v>
      </c>
      <c r="AZ15" s="518" t="e">
        <f>#REF!+#REF!+#REF!+AQ15+S15+#REF!</f>
        <v>#REF!</v>
      </c>
      <c r="BA15" s="518" t="e">
        <f>#REF!+#REF!+#REF!+AR15+T15+#REF!</f>
        <v>#REF!</v>
      </c>
      <c r="BB15" s="518">
        <f t="shared" si="2"/>
        <v>0</v>
      </c>
      <c r="BC15" s="518">
        <f t="shared" si="2"/>
        <v>0</v>
      </c>
      <c r="BD15" s="59" t="e">
        <f>#REF!+#REF!+T15+#REF!+#REF!+AR15</f>
        <v>#REF!</v>
      </c>
      <c r="BE15" s="59">
        <f>H15+AI15</f>
        <v>0</v>
      </c>
    </row>
    <row r="16" spans="1:60" x14ac:dyDescent="0.35">
      <c r="C16" s="523"/>
      <c r="E16" s="524"/>
      <c r="N16" s="59"/>
      <c r="R16" s="59"/>
      <c r="S16" s="59"/>
      <c r="T16" s="59"/>
      <c r="U16" s="259"/>
      <c r="V16" s="259"/>
      <c r="W16" s="259"/>
      <c r="X16" s="259"/>
      <c r="Y16" s="259"/>
      <c r="Z16" s="259"/>
      <c r="AA16" s="59"/>
      <c r="AB16" s="59"/>
      <c r="AC16" s="59"/>
      <c r="AM16" s="259"/>
      <c r="AN16" s="259"/>
      <c r="AO16" s="259"/>
      <c r="AP16" s="259"/>
      <c r="AQ16" s="259"/>
      <c r="AR16" s="259"/>
      <c r="BG16" s="525"/>
      <c r="BH16" s="525"/>
    </row>
    <row r="17" spans="1:60" x14ac:dyDescent="0.35">
      <c r="A17" s="57"/>
      <c r="E17" s="526"/>
      <c r="N17" s="525"/>
      <c r="R17" s="527"/>
      <c r="S17" s="527"/>
      <c r="T17" s="527"/>
      <c r="U17" s="59">
        <f t="shared" ref="U17:AC17" si="3">U18+U19</f>
        <v>0</v>
      </c>
      <c r="V17" s="59">
        <f t="shared" si="3"/>
        <v>0</v>
      </c>
      <c r="W17" s="59">
        <f t="shared" si="3"/>
        <v>0</v>
      </c>
      <c r="X17" s="59">
        <f t="shared" si="3"/>
        <v>0</v>
      </c>
      <c r="Y17" s="59">
        <f t="shared" si="3"/>
        <v>0</v>
      </c>
      <c r="Z17" s="59">
        <f t="shared" si="3"/>
        <v>0</v>
      </c>
      <c r="AA17" s="59">
        <f t="shared" si="3"/>
        <v>0</v>
      </c>
      <c r="AB17" s="59">
        <f t="shared" si="3"/>
        <v>0</v>
      </c>
      <c r="AC17" s="59">
        <f t="shared" si="3"/>
        <v>0</v>
      </c>
      <c r="AM17" s="59"/>
      <c r="AN17" s="59"/>
      <c r="AO17" s="59"/>
      <c r="AP17" s="59"/>
      <c r="AQ17" s="59"/>
      <c r="AR17" s="59"/>
    </row>
    <row r="18" spans="1:60" x14ac:dyDescent="0.35">
      <c r="A18" s="57"/>
      <c r="M18" s="580"/>
      <c r="R18" s="525"/>
      <c r="S18" s="525"/>
      <c r="T18" s="525"/>
      <c r="U18" s="59"/>
      <c r="V18" s="59"/>
      <c r="W18" s="59"/>
      <c r="X18" s="59"/>
      <c r="Y18" s="59"/>
      <c r="Z18" s="59"/>
      <c r="AA18" s="59"/>
      <c r="AB18" s="59"/>
      <c r="AC18" s="59"/>
      <c r="AM18" s="59"/>
      <c r="AN18" s="59"/>
      <c r="AO18" s="59"/>
      <c r="AP18" s="59"/>
      <c r="AQ18" s="59"/>
      <c r="AR18" s="59"/>
      <c r="BH18" s="525"/>
    </row>
    <row r="19" spans="1:60" ht="41.5" customHeight="1" x14ac:dyDescent="0.35">
      <c r="A19" s="57"/>
      <c r="R19" s="528"/>
      <c r="S19" s="528"/>
      <c r="T19" s="528"/>
      <c r="U19" s="59"/>
      <c r="V19" s="59"/>
      <c r="W19" s="59"/>
      <c r="X19" s="59"/>
      <c r="Y19" s="59"/>
      <c r="Z19" s="59"/>
      <c r="AA19" s="59"/>
      <c r="AB19" s="59"/>
      <c r="AC19" s="59"/>
      <c r="AM19" s="59"/>
      <c r="AN19" s="59"/>
      <c r="AO19" s="59"/>
      <c r="AP19" s="59"/>
      <c r="AQ19" s="59"/>
      <c r="AR19" s="59"/>
    </row>
    <row r="20" spans="1:60" x14ac:dyDescent="0.35">
      <c r="S20" s="525"/>
      <c r="BF20" s="525"/>
      <c r="BH20" s="525"/>
    </row>
    <row r="21" spans="1:60" x14ac:dyDescent="0.35">
      <c r="S21" s="525"/>
    </row>
  </sheetData>
  <mergeCells count="66">
    <mergeCell ref="AQ9:AR9"/>
    <mergeCell ref="AA9:AA10"/>
    <mergeCell ref="AB9:AC9"/>
    <mergeCell ref="AD9:AD10"/>
    <mergeCell ref="AE9:AF9"/>
    <mergeCell ref="AG9:AG10"/>
    <mergeCell ref="AH9:AI9"/>
    <mergeCell ref="AJ9:AJ10"/>
    <mergeCell ref="AK9:AL9"/>
    <mergeCell ref="AM9:AM10"/>
    <mergeCell ref="AN9:AO9"/>
    <mergeCell ref="AP9:AP10"/>
    <mergeCell ref="AJ8:AL8"/>
    <mergeCell ref="AM8:AO8"/>
    <mergeCell ref="Y9:Z9"/>
    <mergeCell ref="G9:H9"/>
    <mergeCell ref="I9:I10"/>
    <mergeCell ref="J9:K9"/>
    <mergeCell ref="L9:L10"/>
    <mergeCell ref="M9:N9"/>
    <mergeCell ref="O9:O10"/>
    <mergeCell ref="P9:Q9"/>
    <mergeCell ref="S9:T9"/>
    <mergeCell ref="U9:U10"/>
    <mergeCell ref="V9:W9"/>
    <mergeCell ref="X9:X10"/>
    <mergeCell ref="AS6:AS10"/>
    <mergeCell ref="U7:AC7"/>
    <mergeCell ref="AD7:AF8"/>
    <mergeCell ref="AG7:AI8"/>
    <mergeCell ref="AJ7:AL7"/>
    <mergeCell ref="U6:AC6"/>
    <mergeCell ref="AD6:AF6"/>
    <mergeCell ref="AG6:AI6"/>
    <mergeCell ref="AJ6:AL6"/>
    <mergeCell ref="AM6:AR6"/>
    <mergeCell ref="AP8:AR8"/>
    <mergeCell ref="AM7:AO7"/>
    <mergeCell ref="AP7:AR7"/>
    <mergeCell ref="U8:W8"/>
    <mergeCell ref="X8:Z8"/>
    <mergeCell ref="AA8:AC8"/>
    <mergeCell ref="A6:A10"/>
    <mergeCell ref="B6:B10"/>
    <mergeCell ref="C6:E7"/>
    <mergeCell ref="F6:K6"/>
    <mergeCell ref="L6:Q6"/>
    <mergeCell ref="C8:C10"/>
    <mergeCell ref="D8:E9"/>
    <mergeCell ref="F8:H8"/>
    <mergeCell ref="I8:K8"/>
    <mergeCell ref="L8:N8"/>
    <mergeCell ref="O8:Q8"/>
    <mergeCell ref="R6:T6"/>
    <mergeCell ref="F7:K7"/>
    <mergeCell ref="L7:Q7"/>
    <mergeCell ref="R7:T7"/>
    <mergeCell ref="F9:F10"/>
    <mergeCell ref="R8:R10"/>
    <mergeCell ref="S8:T8"/>
    <mergeCell ref="AP1:BC1"/>
    <mergeCell ref="AP2:BC2"/>
    <mergeCell ref="A3:AS3"/>
    <mergeCell ref="A4:AR4"/>
    <mergeCell ref="U5:W5"/>
    <mergeCell ref="AP5:AS5"/>
  </mergeCells>
  <pageMargins left="0" right="0" top="0" bottom="0" header="0" footer="0"/>
  <pageSetup paperSize="9" scale="82"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781-F5A7-4B6B-A197-B9D43EDB0C78}">
  <dimension ref="A1:Z16"/>
  <sheetViews>
    <sheetView tabSelected="1" topLeftCell="A4" zoomScaleNormal="100" workbookViewId="0">
      <selection activeCell="W18" sqref="W18"/>
    </sheetView>
  </sheetViews>
  <sheetFormatPr defaultColWidth="7.6640625" defaultRowHeight="18" x14ac:dyDescent="0.35"/>
  <cols>
    <col min="1" max="1" width="3.9140625" style="529" customWidth="1"/>
    <col min="2" max="2" width="18.5" style="529" customWidth="1"/>
    <col min="3" max="3" width="10.83203125" style="529" customWidth="1"/>
    <col min="4" max="4" width="9.9140625" style="529" customWidth="1"/>
    <col min="5" max="5" width="9.75" style="529" customWidth="1"/>
    <col min="6" max="6" width="10.1640625" style="529" customWidth="1"/>
    <col min="7" max="7" width="11.1640625" style="529" customWidth="1"/>
    <col min="8" max="8" width="9.4140625" style="529" customWidth="1"/>
    <col min="9" max="9" width="7.4140625" style="529" customWidth="1"/>
    <col min="10" max="10" width="7.5" style="529" customWidth="1"/>
    <col min="11" max="11" width="6.33203125" style="529" customWidth="1"/>
    <col min="12" max="13" width="6.9140625" style="529" customWidth="1"/>
    <col min="14" max="14" width="6.1640625" style="529" customWidth="1"/>
    <col min="15" max="15" width="6.58203125" style="529" customWidth="1"/>
    <col min="16" max="16" width="6.6640625" style="529" customWidth="1"/>
    <col min="17" max="17" width="6.1640625" style="529" customWidth="1"/>
    <col min="18" max="18" width="6.83203125" style="529" customWidth="1"/>
    <col min="19" max="19" width="7.33203125" style="529" customWidth="1"/>
    <col min="20" max="20" width="5.9140625" style="529" customWidth="1"/>
    <col min="21" max="21" width="7.6640625" style="529"/>
    <col min="22" max="22" width="7.4140625" style="529" customWidth="1"/>
    <col min="23" max="23" width="7.08203125" style="529" customWidth="1"/>
    <col min="24" max="24" width="6.58203125" style="529" customWidth="1"/>
    <col min="25" max="25" width="6.6640625" style="529" customWidth="1"/>
    <col min="26" max="26" width="6.4140625" style="529" customWidth="1"/>
    <col min="27" max="256" width="7.6640625" style="529"/>
    <col min="257" max="257" width="3.9140625" style="529" customWidth="1"/>
    <col min="258" max="258" width="22.9140625" style="529" customWidth="1"/>
    <col min="259" max="259" width="10.83203125" style="529" customWidth="1"/>
    <col min="260" max="260" width="9.9140625" style="529" customWidth="1"/>
    <col min="261" max="261" width="9.75" style="529" customWidth="1"/>
    <col min="262" max="262" width="10.1640625" style="529" customWidth="1"/>
    <col min="263" max="263" width="11.1640625" style="529" customWidth="1"/>
    <col min="264" max="264" width="9.4140625" style="529" customWidth="1"/>
    <col min="265" max="265" width="7.4140625" style="529" customWidth="1"/>
    <col min="266" max="266" width="7.5" style="529" customWidth="1"/>
    <col min="267" max="267" width="6.33203125" style="529" customWidth="1"/>
    <col min="268" max="269" width="6.9140625" style="529" customWidth="1"/>
    <col min="270" max="270" width="6.1640625" style="529" customWidth="1"/>
    <col min="271" max="271" width="6.58203125" style="529" customWidth="1"/>
    <col min="272" max="272" width="6.6640625" style="529" customWidth="1"/>
    <col min="273" max="273" width="6.1640625" style="529" customWidth="1"/>
    <col min="274" max="274" width="6.83203125" style="529" customWidth="1"/>
    <col min="275" max="275" width="7.33203125" style="529" customWidth="1"/>
    <col min="276" max="276" width="5.9140625" style="529" customWidth="1"/>
    <col min="277" max="277" width="7.6640625" style="529"/>
    <col min="278" max="278" width="7.4140625" style="529" customWidth="1"/>
    <col min="279" max="279" width="7.08203125" style="529" customWidth="1"/>
    <col min="280" max="280" width="6.58203125" style="529" customWidth="1"/>
    <col min="281" max="281" width="6.6640625" style="529" customWidth="1"/>
    <col min="282" max="282" width="6.4140625" style="529" customWidth="1"/>
    <col min="283" max="512" width="7.6640625" style="529"/>
    <col min="513" max="513" width="3.9140625" style="529" customWidth="1"/>
    <col min="514" max="514" width="22.9140625" style="529" customWidth="1"/>
    <col min="515" max="515" width="10.83203125" style="529" customWidth="1"/>
    <col min="516" max="516" width="9.9140625" style="529" customWidth="1"/>
    <col min="517" max="517" width="9.75" style="529" customWidth="1"/>
    <col min="518" max="518" width="10.1640625" style="529" customWidth="1"/>
    <col min="519" max="519" width="11.1640625" style="529" customWidth="1"/>
    <col min="520" max="520" width="9.4140625" style="529" customWidth="1"/>
    <col min="521" max="521" width="7.4140625" style="529" customWidth="1"/>
    <col min="522" max="522" width="7.5" style="529" customWidth="1"/>
    <col min="523" max="523" width="6.33203125" style="529" customWidth="1"/>
    <col min="524" max="525" width="6.9140625" style="529" customWidth="1"/>
    <col min="526" max="526" width="6.1640625" style="529" customWidth="1"/>
    <col min="527" max="527" width="6.58203125" style="529" customWidth="1"/>
    <col min="528" max="528" width="6.6640625" style="529" customWidth="1"/>
    <col min="529" max="529" width="6.1640625" style="529" customWidth="1"/>
    <col min="530" max="530" width="6.83203125" style="529" customWidth="1"/>
    <col min="531" max="531" width="7.33203125" style="529" customWidth="1"/>
    <col min="532" max="532" width="5.9140625" style="529" customWidth="1"/>
    <col min="533" max="533" width="7.6640625" style="529"/>
    <col min="534" max="534" width="7.4140625" style="529" customWidth="1"/>
    <col min="535" max="535" width="7.08203125" style="529" customWidth="1"/>
    <col min="536" max="536" width="6.58203125" style="529" customWidth="1"/>
    <col min="537" max="537" width="6.6640625" style="529" customWidth="1"/>
    <col min="538" max="538" width="6.4140625" style="529" customWidth="1"/>
    <col min="539" max="768" width="7.6640625" style="529"/>
    <col min="769" max="769" width="3.9140625" style="529" customWidth="1"/>
    <col min="770" max="770" width="22.9140625" style="529" customWidth="1"/>
    <col min="771" max="771" width="10.83203125" style="529" customWidth="1"/>
    <col min="772" max="772" width="9.9140625" style="529" customWidth="1"/>
    <col min="773" max="773" width="9.75" style="529" customWidth="1"/>
    <col min="774" max="774" width="10.1640625" style="529" customWidth="1"/>
    <col min="775" max="775" width="11.1640625" style="529" customWidth="1"/>
    <col min="776" max="776" width="9.4140625" style="529" customWidth="1"/>
    <col min="777" max="777" width="7.4140625" style="529" customWidth="1"/>
    <col min="778" max="778" width="7.5" style="529" customWidth="1"/>
    <col min="779" max="779" width="6.33203125" style="529" customWidth="1"/>
    <col min="780" max="781" width="6.9140625" style="529" customWidth="1"/>
    <col min="782" max="782" width="6.1640625" style="529" customWidth="1"/>
    <col min="783" max="783" width="6.58203125" style="529" customWidth="1"/>
    <col min="784" max="784" width="6.6640625" style="529" customWidth="1"/>
    <col min="785" max="785" width="6.1640625" style="529" customWidth="1"/>
    <col min="786" max="786" width="6.83203125" style="529" customWidth="1"/>
    <col min="787" max="787" width="7.33203125" style="529" customWidth="1"/>
    <col min="788" max="788" width="5.9140625" style="529" customWidth="1"/>
    <col min="789" max="789" width="7.6640625" style="529"/>
    <col min="790" max="790" width="7.4140625" style="529" customWidth="1"/>
    <col min="791" max="791" width="7.08203125" style="529" customWidth="1"/>
    <col min="792" max="792" width="6.58203125" style="529" customWidth="1"/>
    <col min="793" max="793" width="6.6640625" style="529" customWidth="1"/>
    <col min="794" max="794" width="6.4140625" style="529" customWidth="1"/>
    <col min="795" max="1024" width="7.6640625" style="529"/>
    <col min="1025" max="1025" width="3.9140625" style="529" customWidth="1"/>
    <col min="1026" max="1026" width="22.9140625" style="529" customWidth="1"/>
    <col min="1027" max="1027" width="10.83203125" style="529" customWidth="1"/>
    <col min="1028" max="1028" width="9.9140625" style="529" customWidth="1"/>
    <col min="1029" max="1029" width="9.75" style="529" customWidth="1"/>
    <col min="1030" max="1030" width="10.1640625" style="529" customWidth="1"/>
    <col min="1031" max="1031" width="11.1640625" style="529" customWidth="1"/>
    <col min="1032" max="1032" width="9.4140625" style="529" customWidth="1"/>
    <col min="1033" max="1033" width="7.4140625" style="529" customWidth="1"/>
    <col min="1034" max="1034" width="7.5" style="529" customWidth="1"/>
    <col min="1035" max="1035" width="6.33203125" style="529" customWidth="1"/>
    <col min="1036" max="1037" width="6.9140625" style="529" customWidth="1"/>
    <col min="1038" max="1038" width="6.1640625" style="529" customWidth="1"/>
    <col min="1039" max="1039" width="6.58203125" style="529" customWidth="1"/>
    <col min="1040" max="1040" width="6.6640625" style="529" customWidth="1"/>
    <col min="1041" max="1041" width="6.1640625" style="529" customWidth="1"/>
    <col min="1042" max="1042" width="6.83203125" style="529" customWidth="1"/>
    <col min="1043" max="1043" width="7.33203125" style="529" customWidth="1"/>
    <col min="1044" max="1044" width="5.9140625" style="529" customWidth="1"/>
    <col min="1045" max="1045" width="7.6640625" style="529"/>
    <col min="1046" max="1046" width="7.4140625" style="529" customWidth="1"/>
    <col min="1047" max="1047" width="7.08203125" style="529" customWidth="1"/>
    <col min="1048" max="1048" width="6.58203125" style="529" customWidth="1"/>
    <col min="1049" max="1049" width="6.6640625" style="529" customWidth="1"/>
    <col min="1050" max="1050" width="6.4140625" style="529" customWidth="1"/>
    <col min="1051" max="1280" width="7.6640625" style="529"/>
    <col min="1281" max="1281" width="3.9140625" style="529" customWidth="1"/>
    <col min="1282" max="1282" width="22.9140625" style="529" customWidth="1"/>
    <col min="1283" max="1283" width="10.83203125" style="529" customWidth="1"/>
    <col min="1284" max="1284" width="9.9140625" style="529" customWidth="1"/>
    <col min="1285" max="1285" width="9.75" style="529" customWidth="1"/>
    <col min="1286" max="1286" width="10.1640625" style="529" customWidth="1"/>
    <col min="1287" max="1287" width="11.1640625" style="529" customWidth="1"/>
    <col min="1288" max="1288" width="9.4140625" style="529" customWidth="1"/>
    <col min="1289" max="1289" width="7.4140625" style="529" customWidth="1"/>
    <col min="1290" max="1290" width="7.5" style="529" customWidth="1"/>
    <col min="1291" max="1291" width="6.33203125" style="529" customWidth="1"/>
    <col min="1292" max="1293" width="6.9140625" style="529" customWidth="1"/>
    <col min="1294" max="1294" width="6.1640625" style="529" customWidth="1"/>
    <col min="1295" max="1295" width="6.58203125" style="529" customWidth="1"/>
    <col min="1296" max="1296" width="6.6640625" style="529" customWidth="1"/>
    <col min="1297" max="1297" width="6.1640625" style="529" customWidth="1"/>
    <col min="1298" max="1298" width="6.83203125" style="529" customWidth="1"/>
    <col min="1299" max="1299" width="7.33203125" style="529" customWidth="1"/>
    <col min="1300" max="1300" width="5.9140625" style="529" customWidth="1"/>
    <col min="1301" max="1301" width="7.6640625" style="529"/>
    <col min="1302" max="1302" width="7.4140625" style="529" customWidth="1"/>
    <col min="1303" max="1303" width="7.08203125" style="529" customWidth="1"/>
    <col min="1304" max="1304" width="6.58203125" style="529" customWidth="1"/>
    <col min="1305" max="1305" width="6.6640625" style="529" customWidth="1"/>
    <col min="1306" max="1306" width="6.4140625" style="529" customWidth="1"/>
    <col min="1307" max="1536" width="7.6640625" style="529"/>
    <col min="1537" max="1537" width="3.9140625" style="529" customWidth="1"/>
    <col min="1538" max="1538" width="22.9140625" style="529" customWidth="1"/>
    <col min="1539" max="1539" width="10.83203125" style="529" customWidth="1"/>
    <col min="1540" max="1540" width="9.9140625" style="529" customWidth="1"/>
    <col min="1541" max="1541" width="9.75" style="529" customWidth="1"/>
    <col min="1542" max="1542" width="10.1640625" style="529" customWidth="1"/>
    <col min="1543" max="1543" width="11.1640625" style="529" customWidth="1"/>
    <col min="1544" max="1544" width="9.4140625" style="529" customWidth="1"/>
    <col min="1545" max="1545" width="7.4140625" style="529" customWidth="1"/>
    <col min="1546" max="1546" width="7.5" style="529" customWidth="1"/>
    <col min="1547" max="1547" width="6.33203125" style="529" customWidth="1"/>
    <col min="1548" max="1549" width="6.9140625" style="529" customWidth="1"/>
    <col min="1550" max="1550" width="6.1640625" style="529" customWidth="1"/>
    <col min="1551" max="1551" width="6.58203125" style="529" customWidth="1"/>
    <col min="1552" max="1552" width="6.6640625" style="529" customWidth="1"/>
    <col min="1553" max="1553" width="6.1640625" style="529" customWidth="1"/>
    <col min="1554" max="1554" width="6.83203125" style="529" customWidth="1"/>
    <col min="1555" max="1555" width="7.33203125" style="529" customWidth="1"/>
    <col min="1556" max="1556" width="5.9140625" style="529" customWidth="1"/>
    <col min="1557" max="1557" width="7.6640625" style="529"/>
    <col min="1558" max="1558" width="7.4140625" style="529" customWidth="1"/>
    <col min="1559" max="1559" width="7.08203125" style="529" customWidth="1"/>
    <col min="1560" max="1560" width="6.58203125" style="529" customWidth="1"/>
    <col min="1561" max="1561" width="6.6640625" style="529" customWidth="1"/>
    <col min="1562" max="1562" width="6.4140625" style="529" customWidth="1"/>
    <col min="1563" max="1792" width="7.6640625" style="529"/>
    <col min="1793" max="1793" width="3.9140625" style="529" customWidth="1"/>
    <col min="1794" max="1794" width="22.9140625" style="529" customWidth="1"/>
    <col min="1795" max="1795" width="10.83203125" style="529" customWidth="1"/>
    <col min="1796" max="1796" width="9.9140625" style="529" customWidth="1"/>
    <col min="1797" max="1797" width="9.75" style="529" customWidth="1"/>
    <col min="1798" max="1798" width="10.1640625" style="529" customWidth="1"/>
    <col min="1799" max="1799" width="11.1640625" style="529" customWidth="1"/>
    <col min="1800" max="1800" width="9.4140625" style="529" customWidth="1"/>
    <col min="1801" max="1801" width="7.4140625" style="529" customWidth="1"/>
    <col min="1802" max="1802" width="7.5" style="529" customWidth="1"/>
    <col min="1803" max="1803" width="6.33203125" style="529" customWidth="1"/>
    <col min="1804" max="1805" width="6.9140625" style="529" customWidth="1"/>
    <col min="1806" max="1806" width="6.1640625" style="529" customWidth="1"/>
    <col min="1807" max="1807" width="6.58203125" style="529" customWidth="1"/>
    <col min="1808" max="1808" width="6.6640625" style="529" customWidth="1"/>
    <col min="1809" max="1809" width="6.1640625" style="529" customWidth="1"/>
    <col min="1810" max="1810" width="6.83203125" style="529" customWidth="1"/>
    <col min="1811" max="1811" width="7.33203125" style="529" customWidth="1"/>
    <col min="1812" max="1812" width="5.9140625" style="529" customWidth="1"/>
    <col min="1813" max="1813" width="7.6640625" style="529"/>
    <col min="1814" max="1814" width="7.4140625" style="529" customWidth="1"/>
    <col min="1815" max="1815" width="7.08203125" style="529" customWidth="1"/>
    <col min="1816" max="1816" width="6.58203125" style="529" customWidth="1"/>
    <col min="1817" max="1817" width="6.6640625" style="529" customWidth="1"/>
    <col min="1818" max="1818" width="6.4140625" style="529" customWidth="1"/>
    <col min="1819" max="2048" width="7.6640625" style="529"/>
    <col min="2049" max="2049" width="3.9140625" style="529" customWidth="1"/>
    <col min="2050" max="2050" width="22.9140625" style="529" customWidth="1"/>
    <col min="2051" max="2051" width="10.83203125" style="529" customWidth="1"/>
    <col min="2052" max="2052" width="9.9140625" style="529" customWidth="1"/>
    <col min="2053" max="2053" width="9.75" style="529" customWidth="1"/>
    <col min="2054" max="2054" width="10.1640625" style="529" customWidth="1"/>
    <col min="2055" max="2055" width="11.1640625" style="529" customWidth="1"/>
    <col min="2056" max="2056" width="9.4140625" style="529" customWidth="1"/>
    <col min="2057" max="2057" width="7.4140625" style="529" customWidth="1"/>
    <col min="2058" max="2058" width="7.5" style="529" customWidth="1"/>
    <col min="2059" max="2059" width="6.33203125" style="529" customWidth="1"/>
    <col min="2060" max="2061" width="6.9140625" style="529" customWidth="1"/>
    <col min="2062" max="2062" width="6.1640625" style="529" customWidth="1"/>
    <col min="2063" max="2063" width="6.58203125" style="529" customWidth="1"/>
    <col min="2064" max="2064" width="6.6640625" style="529" customWidth="1"/>
    <col min="2065" max="2065" width="6.1640625" style="529" customWidth="1"/>
    <col min="2066" max="2066" width="6.83203125" style="529" customWidth="1"/>
    <col min="2067" max="2067" width="7.33203125" style="529" customWidth="1"/>
    <col min="2068" max="2068" width="5.9140625" style="529" customWidth="1"/>
    <col min="2069" max="2069" width="7.6640625" style="529"/>
    <col min="2070" max="2070" width="7.4140625" style="529" customWidth="1"/>
    <col min="2071" max="2071" width="7.08203125" style="529" customWidth="1"/>
    <col min="2072" max="2072" width="6.58203125" style="529" customWidth="1"/>
    <col min="2073" max="2073" width="6.6640625" style="529" customWidth="1"/>
    <col min="2074" max="2074" width="6.4140625" style="529" customWidth="1"/>
    <col min="2075" max="2304" width="7.6640625" style="529"/>
    <col min="2305" max="2305" width="3.9140625" style="529" customWidth="1"/>
    <col min="2306" max="2306" width="22.9140625" style="529" customWidth="1"/>
    <col min="2307" max="2307" width="10.83203125" style="529" customWidth="1"/>
    <col min="2308" max="2308" width="9.9140625" style="529" customWidth="1"/>
    <col min="2309" max="2309" width="9.75" style="529" customWidth="1"/>
    <col min="2310" max="2310" width="10.1640625" style="529" customWidth="1"/>
    <col min="2311" max="2311" width="11.1640625" style="529" customWidth="1"/>
    <col min="2312" max="2312" width="9.4140625" style="529" customWidth="1"/>
    <col min="2313" max="2313" width="7.4140625" style="529" customWidth="1"/>
    <col min="2314" max="2314" width="7.5" style="529" customWidth="1"/>
    <col min="2315" max="2315" width="6.33203125" style="529" customWidth="1"/>
    <col min="2316" max="2317" width="6.9140625" style="529" customWidth="1"/>
    <col min="2318" max="2318" width="6.1640625" style="529" customWidth="1"/>
    <col min="2319" max="2319" width="6.58203125" style="529" customWidth="1"/>
    <col min="2320" max="2320" width="6.6640625" style="529" customWidth="1"/>
    <col min="2321" max="2321" width="6.1640625" style="529" customWidth="1"/>
    <col min="2322" max="2322" width="6.83203125" style="529" customWidth="1"/>
    <col min="2323" max="2323" width="7.33203125" style="529" customWidth="1"/>
    <col min="2324" max="2324" width="5.9140625" style="529" customWidth="1"/>
    <col min="2325" max="2325" width="7.6640625" style="529"/>
    <col min="2326" max="2326" width="7.4140625" style="529" customWidth="1"/>
    <col min="2327" max="2327" width="7.08203125" style="529" customWidth="1"/>
    <col min="2328" max="2328" width="6.58203125" style="529" customWidth="1"/>
    <col min="2329" max="2329" width="6.6640625" style="529" customWidth="1"/>
    <col min="2330" max="2330" width="6.4140625" style="529" customWidth="1"/>
    <col min="2331" max="2560" width="7.6640625" style="529"/>
    <col min="2561" max="2561" width="3.9140625" style="529" customWidth="1"/>
    <col min="2562" max="2562" width="22.9140625" style="529" customWidth="1"/>
    <col min="2563" max="2563" width="10.83203125" style="529" customWidth="1"/>
    <col min="2564" max="2564" width="9.9140625" style="529" customWidth="1"/>
    <col min="2565" max="2565" width="9.75" style="529" customWidth="1"/>
    <col min="2566" max="2566" width="10.1640625" style="529" customWidth="1"/>
    <col min="2567" max="2567" width="11.1640625" style="529" customWidth="1"/>
    <col min="2568" max="2568" width="9.4140625" style="529" customWidth="1"/>
    <col min="2569" max="2569" width="7.4140625" style="529" customWidth="1"/>
    <col min="2570" max="2570" width="7.5" style="529" customWidth="1"/>
    <col min="2571" max="2571" width="6.33203125" style="529" customWidth="1"/>
    <col min="2572" max="2573" width="6.9140625" style="529" customWidth="1"/>
    <col min="2574" max="2574" width="6.1640625" style="529" customWidth="1"/>
    <col min="2575" max="2575" width="6.58203125" style="529" customWidth="1"/>
    <col min="2576" max="2576" width="6.6640625" style="529" customWidth="1"/>
    <col min="2577" max="2577" width="6.1640625" style="529" customWidth="1"/>
    <col min="2578" max="2578" width="6.83203125" style="529" customWidth="1"/>
    <col min="2579" max="2579" width="7.33203125" style="529" customWidth="1"/>
    <col min="2580" max="2580" width="5.9140625" style="529" customWidth="1"/>
    <col min="2581" max="2581" width="7.6640625" style="529"/>
    <col min="2582" max="2582" width="7.4140625" style="529" customWidth="1"/>
    <col min="2583" max="2583" width="7.08203125" style="529" customWidth="1"/>
    <col min="2584" max="2584" width="6.58203125" style="529" customWidth="1"/>
    <col min="2585" max="2585" width="6.6640625" style="529" customWidth="1"/>
    <col min="2586" max="2586" width="6.4140625" style="529" customWidth="1"/>
    <col min="2587" max="2816" width="7.6640625" style="529"/>
    <col min="2817" max="2817" width="3.9140625" style="529" customWidth="1"/>
    <col min="2818" max="2818" width="22.9140625" style="529" customWidth="1"/>
    <col min="2819" max="2819" width="10.83203125" style="529" customWidth="1"/>
    <col min="2820" max="2820" width="9.9140625" style="529" customWidth="1"/>
    <col min="2821" max="2821" width="9.75" style="529" customWidth="1"/>
    <col min="2822" max="2822" width="10.1640625" style="529" customWidth="1"/>
    <col min="2823" max="2823" width="11.1640625" style="529" customWidth="1"/>
    <col min="2824" max="2824" width="9.4140625" style="529" customWidth="1"/>
    <col min="2825" max="2825" width="7.4140625" style="529" customWidth="1"/>
    <col min="2826" max="2826" width="7.5" style="529" customWidth="1"/>
    <col min="2827" max="2827" width="6.33203125" style="529" customWidth="1"/>
    <col min="2828" max="2829" width="6.9140625" style="529" customWidth="1"/>
    <col min="2830" max="2830" width="6.1640625" style="529" customWidth="1"/>
    <col min="2831" max="2831" width="6.58203125" style="529" customWidth="1"/>
    <col min="2832" max="2832" width="6.6640625" style="529" customWidth="1"/>
    <col min="2833" max="2833" width="6.1640625" style="529" customWidth="1"/>
    <col min="2834" max="2834" width="6.83203125" style="529" customWidth="1"/>
    <col min="2835" max="2835" width="7.33203125" style="529" customWidth="1"/>
    <col min="2836" max="2836" width="5.9140625" style="529" customWidth="1"/>
    <col min="2837" max="2837" width="7.6640625" style="529"/>
    <col min="2838" max="2838" width="7.4140625" style="529" customWidth="1"/>
    <col min="2839" max="2839" width="7.08203125" style="529" customWidth="1"/>
    <col min="2840" max="2840" width="6.58203125" style="529" customWidth="1"/>
    <col min="2841" max="2841" width="6.6640625" style="529" customWidth="1"/>
    <col min="2842" max="2842" width="6.4140625" style="529" customWidth="1"/>
    <col min="2843" max="3072" width="7.6640625" style="529"/>
    <col min="3073" max="3073" width="3.9140625" style="529" customWidth="1"/>
    <col min="3074" max="3074" width="22.9140625" style="529" customWidth="1"/>
    <col min="3075" max="3075" width="10.83203125" style="529" customWidth="1"/>
    <col min="3076" max="3076" width="9.9140625" style="529" customWidth="1"/>
    <col min="3077" max="3077" width="9.75" style="529" customWidth="1"/>
    <col min="3078" max="3078" width="10.1640625" style="529" customWidth="1"/>
    <col min="3079" max="3079" width="11.1640625" style="529" customWidth="1"/>
    <col min="3080" max="3080" width="9.4140625" style="529" customWidth="1"/>
    <col min="3081" max="3081" width="7.4140625" style="529" customWidth="1"/>
    <col min="3082" max="3082" width="7.5" style="529" customWidth="1"/>
    <col min="3083" max="3083" width="6.33203125" style="529" customWidth="1"/>
    <col min="3084" max="3085" width="6.9140625" style="529" customWidth="1"/>
    <col min="3086" max="3086" width="6.1640625" style="529" customWidth="1"/>
    <col min="3087" max="3087" width="6.58203125" style="529" customWidth="1"/>
    <col min="3088" max="3088" width="6.6640625" style="529" customWidth="1"/>
    <col min="3089" max="3089" width="6.1640625" style="529" customWidth="1"/>
    <col min="3090" max="3090" width="6.83203125" style="529" customWidth="1"/>
    <col min="3091" max="3091" width="7.33203125" style="529" customWidth="1"/>
    <col min="3092" max="3092" width="5.9140625" style="529" customWidth="1"/>
    <col min="3093" max="3093" width="7.6640625" style="529"/>
    <col min="3094" max="3094" width="7.4140625" style="529" customWidth="1"/>
    <col min="3095" max="3095" width="7.08203125" style="529" customWidth="1"/>
    <col min="3096" max="3096" width="6.58203125" style="529" customWidth="1"/>
    <col min="3097" max="3097" width="6.6640625" style="529" customWidth="1"/>
    <col min="3098" max="3098" width="6.4140625" style="529" customWidth="1"/>
    <col min="3099" max="3328" width="7.6640625" style="529"/>
    <col min="3329" max="3329" width="3.9140625" style="529" customWidth="1"/>
    <col min="3330" max="3330" width="22.9140625" style="529" customWidth="1"/>
    <col min="3331" max="3331" width="10.83203125" style="529" customWidth="1"/>
    <col min="3332" max="3332" width="9.9140625" style="529" customWidth="1"/>
    <col min="3333" max="3333" width="9.75" style="529" customWidth="1"/>
    <col min="3334" max="3334" width="10.1640625" style="529" customWidth="1"/>
    <col min="3335" max="3335" width="11.1640625" style="529" customWidth="1"/>
    <col min="3336" max="3336" width="9.4140625" style="529" customWidth="1"/>
    <col min="3337" max="3337" width="7.4140625" style="529" customWidth="1"/>
    <col min="3338" max="3338" width="7.5" style="529" customWidth="1"/>
    <col min="3339" max="3339" width="6.33203125" style="529" customWidth="1"/>
    <col min="3340" max="3341" width="6.9140625" style="529" customWidth="1"/>
    <col min="3342" max="3342" width="6.1640625" style="529" customWidth="1"/>
    <col min="3343" max="3343" width="6.58203125" style="529" customWidth="1"/>
    <col min="3344" max="3344" width="6.6640625" style="529" customWidth="1"/>
    <col min="3345" max="3345" width="6.1640625" style="529" customWidth="1"/>
    <col min="3346" max="3346" width="6.83203125" style="529" customWidth="1"/>
    <col min="3347" max="3347" width="7.33203125" style="529" customWidth="1"/>
    <col min="3348" max="3348" width="5.9140625" style="529" customWidth="1"/>
    <col min="3349" max="3349" width="7.6640625" style="529"/>
    <col min="3350" max="3350" width="7.4140625" style="529" customWidth="1"/>
    <col min="3351" max="3351" width="7.08203125" style="529" customWidth="1"/>
    <col min="3352" max="3352" width="6.58203125" style="529" customWidth="1"/>
    <col min="3353" max="3353" width="6.6640625" style="529" customWidth="1"/>
    <col min="3354" max="3354" width="6.4140625" style="529" customWidth="1"/>
    <col min="3355" max="3584" width="7.6640625" style="529"/>
    <col min="3585" max="3585" width="3.9140625" style="529" customWidth="1"/>
    <col min="3586" max="3586" width="22.9140625" style="529" customWidth="1"/>
    <col min="3587" max="3587" width="10.83203125" style="529" customWidth="1"/>
    <col min="3588" max="3588" width="9.9140625" style="529" customWidth="1"/>
    <col min="3589" max="3589" width="9.75" style="529" customWidth="1"/>
    <col min="3590" max="3590" width="10.1640625" style="529" customWidth="1"/>
    <col min="3591" max="3591" width="11.1640625" style="529" customWidth="1"/>
    <col min="3592" max="3592" width="9.4140625" style="529" customWidth="1"/>
    <col min="3593" max="3593" width="7.4140625" style="529" customWidth="1"/>
    <col min="3594" max="3594" width="7.5" style="529" customWidth="1"/>
    <col min="3595" max="3595" width="6.33203125" style="529" customWidth="1"/>
    <col min="3596" max="3597" width="6.9140625" style="529" customWidth="1"/>
    <col min="3598" max="3598" width="6.1640625" style="529" customWidth="1"/>
    <col min="3599" max="3599" width="6.58203125" style="529" customWidth="1"/>
    <col min="3600" max="3600" width="6.6640625" style="529" customWidth="1"/>
    <col min="3601" max="3601" width="6.1640625" style="529" customWidth="1"/>
    <col min="3602" max="3602" width="6.83203125" style="529" customWidth="1"/>
    <col min="3603" max="3603" width="7.33203125" style="529" customWidth="1"/>
    <col min="3604" max="3604" width="5.9140625" style="529" customWidth="1"/>
    <col min="3605" max="3605" width="7.6640625" style="529"/>
    <col min="3606" max="3606" width="7.4140625" style="529" customWidth="1"/>
    <col min="3607" max="3607" width="7.08203125" style="529" customWidth="1"/>
    <col min="3608" max="3608" width="6.58203125" style="529" customWidth="1"/>
    <col min="3609" max="3609" width="6.6640625" style="529" customWidth="1"/>
    <col min="3610" max="3610" width="6.4140625" style="529" customWidth="1"/>
    <col min="3611" max="3840" width="7.6640625" style="529"/>
    <col min="3841" max="3841" width="3.9140625" style="529" customWidth="1"/>
    <col min="3842" max="3842" width="22.9140625" style="529" customWidth="1"/>
    <col min="3843" max="3843" width="10.83203125" style="529" customWidth="1"/>
    <col min="3844" max="3844" width="9.9140625" style="529" customWidth="1"/>
    <col min="3845" max="3845" width="9.75" style="529" customWidth="1"/>
    <col min="3846" max="3846" width="10.1640625" style="529" customWidth="1"/>
    <col min="3847" max="3847" width="11.1640625" style="529" customWidth="1"/>
    <col min="3848" max="3848" width="9.4140625" style="529" customWidth="1"/>
    <col min="3849" max="3849" width="7.4140625" style="529" customWidth="1"/>
    <col min="3850" max="3850" width="7.5" style="529" customWidth="1"/>
    <col min="3851" max="3851" width="6.33203125" style="529" customWidth="1"/>
    <col min="3852" max="3853" width="6.9140625" style="529" customWidth="1"/>
    <col min="3854" max="3854" width="6.1640625" style="529" customWidth="1"/>
    <col min="3855" max="3855" width="6.58203125" style="529" customWidth="1"/>
    <col min="3856" max="3856" width="6.6640625" style="529" customWidth="1"/>
    <col min="3857" max="3857" width="6.1640625" style="529" customWidth="1"/>
    <col min="3858" max="3858" width="6.83203125" style="529" customWidth="1"/>
    <col min="3859" max="3859" width="7.33203125" style="529" customWidth="1"/>
    <col min="3860" max="3860" width="5.9140625" style="529" customWidth="1"/>
    <col min="3861" max="3861" width="7.6640625" style="529"/>
    <col min="3862" max="3862" width="7.4140625" style="529" customWidth="1"/>
    <col min="3863" max="3863" width="7.08203125" style="529" customWidth="1"/>
    <col min="3864" max="3864" width="6.58203125" style="529" customWidth="1"/>
    <col min="3865" max="3865" width="6.6640625" style="529" customWidth="1"/>
    <col min="3866" max="3866" width="6.4140625" style="529" customWidth="1"/>
    <col min="3867" max="4096" width="7.6640625" style="529"/>
    <col min="4097" max="4097" width="3.9140625" style="529" customWidth="1"/>
    <col min="4098" max="4098" width="22.9140625" style="529" customWidth="1"/>
    <col min="4099" max="4099" width="10.83203125" style="529" customWidth="1"/>
    <col min="4100" max="4100" width="9.9140625" style="529" customWidth="1"/>
    <col min="4101" max="4101" width="9.75" style="529" customWidth="1"/>
    <col min="4102" max="4102" width="10.1640625" style="529" customWidth="1"/>
    <col min="4103" max="4103" width="11.1640625" style="529" customWidth="1"/>
    <col min="4104" max="4104" width="9.4140625" style="529" customWidth="1"/>
    <col min="4105" max="4105" width="7.4140625" style="529" customWidth="1"/>
    <col min="4106" max="4106" width="7.5" style="529" customWidth="1"/>
    <col min="4107" max="4107" width="6.33203125" style="529" customWidth="1"/>
    <col min="4108" max="4109" width="6.9140625" style="529" customWidth="1"/>
    <col min="4110" max="4110" width="6.1640625" style="529" customWidth="1"/>
    <col min="4111" max="4111" width="6.58203125" style="529" customWidth="1"/>
    <col min="4112" max="4112" width="6.6640625" style="529" customWidth="1"/>
    <col min="4113" max="4113" width="6.1640625" style="529" customWidth="1"/>
    <col min="4114" max="4114" width="6.83203125" style="529" customWidth="1"/>
    <col min="4115" max="4115" width="7.33203125" style="529" customWidth="1"/>
    <col min="4116" max="4116" width="5.9140625" style="529" customWidth="1"/>
    <col min="4117" max="4117" width="7.6640625" style="529"/>
    <col min="4118" max="4118" width="7.4140625" style="529" customWidth="1"/>
    <col min="4119" max="4119" width="7.08203125" style="529" customWidth="1"/>
    <col min="4120" max="4120" width="6.58203125" style="529" customWidth="1"/>
    <col min="4121" max="4121" width="6.6640625" style="529" customWidth="1"/>
    <col min="4122" max="4122" width="6.4140625" style="529" customWidth="1"/>
    <col min="4123" max="4352" width="7.6640625" style="529"/>
    <col min="4353" max="4353" width="3.9140625" style="529" customWidth="1"/>
    <col min="4354" max="4354" width="22.9140625" style="529" customWidth="1"/>
    <col min="4355" max="4355" width="10.83203125" style="529" customWidth="1"/>
    <col min="4356" max="4356" width="9.9140625" style="529" customWidth="1"/>
    <col min="4357" max="4357" width="9.75" style="529" customWidth="1"/>
    <col min="4358" max="4358" width="10.1640625" style="529" customWidth="1"/>
    <col min="4359" max="4359" width="11.1640625" style="529" customWidth="1"/>
    <col min="4360" max="4360" width="9.4140625" style="529" customWidth="1"/>
    <col min="4361" max="4361" width="7.4140625" style="529" customWidth="1"/>
    <col min="4362" max="4362" width="7.5" style="529" customWidth="1"/>
    <col min="4363" max="4363" width="6.33203125" style="529" customWidth="1"/>
    <col min="4364" max="4365" width="6.9140625" style="529" customWidth="1"/>
    <col min="4366" max="4366" width="6.1640625" style="529" customWidth="1"/>
    <col min="4367" max="4367" width="6.58203125" style="529" customWidth="1"/>
    <col min="4368" max="4368" width="6.6640625" style="529" customWidth="1"/>
    <col min="4369" max="4369" width="6.1640625" style="529" customWidth="1"/>
    <col min="4370" max="4370" width="6.83203125" style="529" customWidth="1"/>
    <col min="4371" max="4371" width="7.33203125" style="529" customWidth="1"/>
    <col min="4372" max="4372" width="5.9140625" style="529" customWidth="1"/>
    <col min="4373" max="4373" width="7.6640625" style="529"/>
    <col min="4374" max="4374" width="7.4140625" style="529" customWidth="1"/>
    <col min="4375" max="4375" width="7.08203125" style="529" customWidth="1"/>
    <col min="4376" max="4376" width="6.58203125" style="529" customWidth="1"/>
    <col min="4377" max="4377" width="6.6640625" style="529" customWidth="1"/>
    <col min="4378" max="4378" width="6.4140625" style="529" customWidth="1"/>
    <col min="4379" max="4608" width="7.6640625" style="529"/>
    <col min="4609" max="4609" width="3.9140625" style="529" customWidth="1"/>
    <col min="4610" max="4610" width="22.9140625" style="529" customWidth="1"/>
    <col min="4611" max="4611" width="10.83203125" style="529" customWidth="1"/>
    <col min="4612" max="4612" width="9.9140625" style="529" customWidth="1"/>
    <col min="4613" max="4613" width="9.75" style="529" customWidth="1"/>
    <col min="4614" max="4614" width="10.1640625" style="529" customWidth="1"/>
    <col min="4615" max="4615" width="11.1640625" style="529" customWidth="1"/>
    <col min="4616" max="4616" width="9.4140625" style="529" customWidth="1"/>
    <col min="4617" max="4617" width="7.4140625" style="529" customWidth="1"/>
    <col min="4618" max="4618" width="7.5" style="529" customWidth="1"/>
    <col min="4619" max="4619" width="6.33203125" style="529" customWidth="1"/>
    <col min="4620" max="4621" width="6.9140625" style="529" customWidth="1"/>
    <col min="4622" max="4622" width="6.1640625" style="529" customWidth="1"/>
    <col min="4623" max="4623" width="6.58203125" style="529" customWidth="1"/>
    <col min="4624" max="4624" width="6.6640625" style="529" customWidth="1"/>
    <col min="4625" max="4625" width="6.1640625" style="529" customWidth="1"/>
    <col min="4626" max="4626" width="6.83203125" style="529" customWidth="1"/>
    <col min="4627" max="4627" width="7.33203125" style="529" customWidth="1"/>
    <col min="4628" max="4628" width="5.9140625" style="529" customWidth="1"/>
    <col min="4629" max="4629" width="7.6640625" style="529"/>
    <col min="4630" max="4630" width="7.4140625" style="529" customWidth="1"/>
    <col min="4631" max="4631" width="7.08203125" style="529" customWidth="1"/>
    <col min="4632" max="4632" width="6.58203125" style="529" customWidth="1"/>
    <col min="4633" max="4633" width="6.6640625" style="529" customWidth="1"/>
    <col min="4634" max="4634" width="6.4140625" style="529" customWidth="1"/>
    <col min="4635" max="4864" width="7.6640625" style="529"/>
    <col min="4865" max="4865" width="3.9140625" style="529" customWidth="1"/>
    <col min="4866" max="4866" width="22.9140625" style="529" customWidth="1"/>
    <col min="4867" max="4867" width="10.83203125" style="529" customWidth="1"/>
    <col min="4868" max="4868" width="9.9140625" style="529" customWidth="1"/>
    <col min="4869" max="4869" width="9.75" style="529" customWidth="1"/>
    <col min="4870" max="4870" width="10.1640625" style="529" customWidth="1"/>
    <col min="4871" max="4871" width="11.1640625" style="529" customWidth="1"/>
    <col min="4872" max="4872" width="9.4140625" style="529" customWidth="1"/>
    <col min="4873" max="4873" width="7.4140625" style="529" customWidth="1"/>
    <col min="4874" max="4874" width="7.5" style="529" customWidth="1"/>
    <col min="4875" max="4875" width="6.33203125" style="529" customWidth="1"/>
    <col min="4876" max="4877" width="6.9140625" style="529" customWidth="1"/>
    <col min="4878" max="4878" width="6.1640625" style="529" customWidth="1"/>
    <col min="4879" max="4879" width="6.58203125" style="529" customWidth="1"/>
    <col min="4880" max="4880" width="6.6640625" style="529" customWidth="1"/>
    <col min="4881" max="4881" width="6.1640625" style="529" customWidth="1"/>
    <col min="4882" max="4882" width="6.83203125" style="529" customWidth="1"/>
    <col min="4883" max="4883" width="7.33203125" style="529" customWidth="1"/>
    <col min="4884" max="4884" width="5.9140625" style="529" customWidth="1"/>
    <col min="4885" max="4885" width="7.6640625" style="529"/>
    <col min="4886" max="4886" width="7.4140625" style="529" customWidth="1"/>
    <col min="4887" max="4887" width="7.08203125" style="529" customWidth="1"/>
    <col min="4888" max="4888" width="6.58203125" style="529" customWidth="1"/>
    <col min="4889" max="4889" width="6.6640625" style="529" customWidth="1"/>
    <col min="4890" max="4890" width="6.4140625" style="529" customWidth="1"/>
    <col min="4891" max="5120" width="7.6640625" style="529"/>
    <col min="5121" max="5121" width="3.9140625" style="529" customWidth="1"/>
    <col min="5122" max="5122" width="22.9140625" style="529" customWidth="1"/>
    <col min="5123" max="5123" width="10.83203125" style="529" customWidth="1"/>
    <col min="5124" max="5124" width="9.9140625" style="529" customWidth="1"/>
    <col min="5125" max="5125" width="9.75" style="529" customWidth="1"/>
    <col min="5126" max="5126" width="10.1640625" style="529" customWidth="1"/>
    <col min="5127" max="5127" width="11.1640625" style="529" customWidth="1"/>
    <col min="5128" max="5128" width="9.4140625" style="529" customWidth="1"/>
    <col min="5129" max="5129" width="7.4140625" style="529" customWidth="1"/>
    <col min="5130" max="5130" width="7.5" style="529" customWidth="1"/>
    <col min="5131" max="5131" width="6.33203125" style="529" customWidth="1"/>
    <col min="5132" max="5133" width="6.9140625" style="529" customWidth="1"/>
    <col min="5134" max="5134" width="6.1640625" style="529" customWidth="1"/>
    <col min="5135" max="5135" width="6.58203125" style="529" customWidth="1"/>
    <col min="5136" max="5136" width="6.6640625" style="529" customWidth="1"/>
    <col min="5137" max="5137" width="6.1640625" style="529" customWidth="1"/>
    <col min="5138" max="5138" width="6.83203125" style="529" customWidth="1"/>
    <col min="5139" max="5139" width="7.33203125" style="529" customWidth="1"/>
    <col min="5140" max="5140" width="5.9140625" style="529" customWidth="1"/>
    <col min="5141" max="5141" width="7.6640625" style="529"/>
    <col min="5142" max="5142" width="7.4140625" style="529" customWidth="1"/>
    <col min="5143" max="5143" width="7.08203125" style="529" customWidth="1"/>
    <col min="5144" max="5144" width="6.58203125" style="529" customWidth="1"/>
    <col min="5145" max="5145" width="6.6640625" style="529" customWidth="1"/>
    <col min="5146" max="5146" width="6.4140625" style="529" customWidth="1"/>
    <col min="5147" max="5376" width="7.6640625" style="529"/>
    <col min="5377" max="5377" width="3.9140625" style="529" customWidth="1"/>
    <col min="5378" max="5378" width="22.9140625" style="529" customWidth="1"/>
    <col min="5379" max="5379" width="10.83203125" style="529" customWidth="1"/>
    <col min="5380" max="5380" width="9.9140625" style="529" customWidth="1"/>
    <col min="5381" max="5381" width="9.75" style="529" customWidth="1"/>
    <col min="5382" max="5382" width="10.1640625" style="529" customWidth="1"/>
    <col min="5383" max="5383" width="11.1640625" style="529" customWidth="1"/>
    <col min="5384" max="5384" width="9.4140625" style="529" customWidth="1"/>
    <col min="5385" max="5385" width="7.4140625" style="529" customWidth="1"/>
    <col min="5386" max="5386" width="7.5" style="529" customWidth="1"/>
    <col min="5387" max="5387" width="6.33203125" style="529" customWidth="1"/>
    <col min="5388" max="5389" width="6.9140625" style="529" customWidth="1"/>
    <col min="5390" max="5390" width="6.1640625" style="529" customWidth="1"/>
    <col min="5391" max="5391" width="6.58203125" style="529" customWidth="1"/>
    <col min="5392" max="5392" width="6.6640625" style="529" customWidth="1"/>
    <col min="5393" max="5393" width="6.1640625" style="529" customWidth="1"/>
    <col min="5394" max="5394" width="6.83203125" style="529" customWidth="1"/>
    <col min="5395" max="5395" width="7.33203125" style="529" customWidth="1"/>
    <col min="5396" max="5396" width="5.9140625" style="529" customWidth="1"/>
    <col min="5397" max="5397" width="7.6640625" style="529"/>
    <col min="5398" max="5398" width="7.4140625" style="529" customWidth="1"/>
    <col min="5399" max="5399" width="7.08203125" style="529" customWidth="1"/>
    <col min="5400" max="5400" width="6.58203125" style="529" customWidth="1"/>
    <col min="5401" max="5401" width="6.6640625" style="529" customWidth="1"/>
    <col min="5402" max="5402" width="6.4140625" style="529" customWidth="1"/>
    <col min="5403" max="5632" width="7.6640625" style="529"/>
    <col min="5633" max="5633" width="3.9140625" style="529" customWidth="1"/>
    <col min="5634" max="5634" width="22.9140625" style="529" customWidth="1"/>
    <col min="5635" max="5635" width="10.83203125" style="529" customWidth="1"/>
    <col min="5636" max="5636" width="9.9140625" style="529" customWidth="1"/>
    <col min="5637" max="5637" width="9.75" style="529" customWidth="1"/>
    <col min="5638" max="5638" width="10.1640625" style="529" customWidth="1"/>
    <col min="5639" max="5639" width="11.1640625" style="529" customWidth="1"/>
    <col min="5640" max="5640" width="9.4140625" style="529" customWidth="1"/>
    <col min="5641" max="5641" width="7.4140625" style="529" customWidth="1"/>
    <col min="5642" max="5642" width="7.5" style="529" customWidth="1"/>
    <col min="5643" max="5643" width="6.33203125" style="529" customWidth="1"/>
    <col min="5644" max="5645" width="6.9140625" style="529" customWidth="1"/>
    <col min="5646" max="5646" width="6.1640625" style="529" customWidth="1"/>
    <col min="5647" max="5647" width="6.58203125" style="529" customWidth="1"/>
    <col min="5648" max="5648" width="6.6640625" style="529" customWidth="1"/>
    <col min="5649" max="5649" width="6.1640625" style="529" customWidth="1"/>
    <col min="5650" max="5650" width="6.83203125" style="529" customWidth="1"/>
    <col min="5651" max="5651" width="7.33203125" style="529" customWidth="1"/>
    <col min="5652" max="5652" width="5.9140625" style="529" customWidth="1"/>
    <col min="5653" max="5653" width="7.6640625" style="529"/>
    <col min="5654" max="5654" width="7.4140625" style="529" customWidth="1"/>
    <col min="5655" max="5655" width="7.08203125" style="529" customWidth="1"/>
    <col min="5656" max="5656" width="6.58203125" style="529" customWidth="1"/>
    <col min="5657" max="5657" width="6.6640625" style="529" customWidth="1"/>
    <col min="5658" max="5658" width="6.4140625" style="529" customWidth="1"/>
    <col min="5659" max="5888" width="7.6640625" style="529"/>
    <col min="5889" max="5889" width="3.9140625" style="529" customWidth="1"/>
    <col min="5890" max="5890" width="22.9140625" style="529" customWidth="1"/>
    <col min="5891" max="5891" width="10.83203125" style="529" customWidth="1"/>
    <col min="5892" max="5892" width="9.9140625" style="529" customWidth="1"/>
    <col min="5893" max="5893" width="9.75" style="529" customWidth="1"/>
    <col min="5894" max="5894" width="10.1640625" style="529" customWidth="1"/>
    <col min="5895" max="5895" width="11.1640625" style="529" customWidth="1"/>
    <col min="5896" max="5896" width="9.4140625" style="529" customWidth="1"/>
    <col min="5897" max="5897" width="7.4140625" style="529" customWidth="1"/>
    <col min="5898" max="5898" width="7.5" style="529" customWidth="1"/>
    <col min="5899" max="5899" width="6.33203125" style="529" customWidth="1"/>
    <col min="5900" max="5901" width="6.9140625" style="529" customWidth="1"/>
    <col min="5902" max="5902" width="6.1640625" style="529" customWidth="1"/>
    <col min="5903" max="5903" width="6.58203125" style="529" customWidth="1"/>
    <col min="5904" max="5904" width="6.6640625" style="529" customWidth="1"/>
    <col min="5905" max="5905" width="6.1640625" style="529" customWidth="1"/>
    <col min="5906" max="5906" width="6.83203125" style="529" customWidth="1"/>
    <col min="5907" max="5907" width="7.33203125" style="529" customWidth="1"/>
    <col min="5908" max="5908" width="5.9140625" style="529" customWidth="1"/>
    <col min="5909" max="5909" width="7.6640625" style="529"/>
    <col min="5910" max="5910" width="7.4140625" style="529" customWidth="1"/>
    <col min="5911" max="5911" width="7.08203125" style="529" customWidth="1"/>
    <col min="5912" max="5912" width="6.58203125" style="529" customWidth="1"/>
    <col min="5913" max="5913" width="6.6640625" style="529" customWidth="1"/>
    <col min="5914" max="5914" width="6.4140625" style="529" customWidth="1"/>
    <col min="5915" max="6144" width="7.6640625" style="529"/>
    <col min="6145" max="6145" width="3.9140625" style="529" customWidth="1"/>
    <col min="6146" max="6146" width="22.9140625" style="529" customWidth="1"/>
    <col min="6147" max="6147" width="10.83203125" style="529" customWidth="1"/>
    <col min="6148" max="6148" width="9.9140625" style="529" customWidth="1"/>
    <col min="6149" max="6149" width="9.75" style="529" customWidth="1"/>
    <col min="6150" max="6150" width="10.1640625" style="529" customWidth="1"/>
    <col min="6151" max="6151" width="11.1640625" style="529" customWidth="1"/>
    <col min="6152" max="6152" width="9.4140625" style="529" customWidth="1"/>
    <col min="6153" max="6153" width="7.4140625" style="529" customWidth="1"/>
    <col min="6154" max="6154" width="7.5" style="529" customWidth="1"/>
    <col min="6155" max="6155" width="6.33203125" style="529" customWidth="1"/>
    <col min="6156" max="6157" width="6.9140625" style="529" customWidth="1"/>
    <col min="6158" max="6158" width="6.1640625" style="529" customWidth="1"/>
    <col min="6159" max="6159" width="6.58203125" style="529" customWidth="1"/>
    <col min="6160" max="6160" width="6.6640625" style="529" customWidth="1"/>
    <col min="6161" max="6161" width="6.1640625" style="529" customWidth="1"/>
    <col min="6162" max="6162" width="6.83203125" style="529" customWidth="1"/>
    <col min="6163" max="6163" width="7.33203125" style="529" customWidth="1"/>
    <col min="6164" max="6164" width="5.9140625" style="529" customWidth="1"/>
    <col min="6165" max="6165" width="7.6640625" style="529"/>
    <col min="6166" max="6166" width="7.4140625" style="529" customWidth="1"/>
    <col min="6167" max="6167" width="7.08203125" style="529" customWidth="1"/>
    <col min="6168" max="6168" width="6.58203125" style="529" customWidth="1"/>
    <col min="6169" max="6169" width="6.6640625" style="529" customWidth="1"/>
    <col min="6170" max="6170" width="6.4140625" style="529" customWidth="1"/>
    <col min="6171" max="6400" width="7.6640625" style="529"/>
    <col min="6401" max="6401" width="3.9140625" style="529" customWidth="1"/>
    <col min="6402" max="6402" width="22.9140625" style="529" customWidth="1"/>
    <col min="6403" max="6403" width="10.83203125" style="529" customWidth="1"/>
    <col min="6404" max="6404" width="9.9140625" style="529" customWidth="1"/>
    <col min="6405" max="6405" width="9.75" style="529" customWidth="1"/>
    <col min="6406" max="6406" width="10.1640625" style="529" customWidth="1"/>
    <col min="6407" max="6407" width="11.1640625" style="529" customWidth="1"/>
    <col min="6408" max="6408" width="9.4140625" style="529" customWidth="1"/>
    <col min="6409" max="6409" width="7.4140625" style="529" customWidth="1"/>
    <col min="6410" max="6410" width="7.5" style="529" customWidth="1"/>
    <col min="6411" max="6411" width="6.33203125" style="529" customWidth="1"/>
    <col min="6412" max="6413" width="6.9140625" style="529" customWidth="1"/>
    <col min="6414" max="6414" width="6.1640625" style="529" customWidth="1"/>
    <col min="6415" max="6415" width="6.58203125" style="529" customWidth="1"/>
    <col min="6416" max="6416" width="6.6640625" style="529" customWidth="1"/>
    <col min="6417" max="6417" width="6.1640625" style="529" customWidth="1"/>
    <col min="6418" max="6418" width="6.83203125" style="529" customWidth="1"/>
    <col min="6419" max="6419" width="7.33203125" style="529" customWidth="1"/>
    <col min="6420" max="6420" width="5.9140625" style="529" customWidth="1"/>
    <col min="6421" max="6421" width="7.6640625" style="529"/>
    <col min="6422" max="6422" width="7.4140625" style="529" customWidth="1"/>
    <col min="6423" max="6423" width="7.08203125" style="529" customWidth="1"/>
    <col min="6424" max="6424" width="6.58203125" style="529" customWidth="1"/>
    <col min="6425" max="6425" width="6.6640625" style="529" customWidth="1"/>
    <col min="6426" max="6426" width="6.4140625" style="529" customWidth="1"/>
    <col min="6427" max="6656" width="7.6640625" style="529"/>
    <col min="6657" max="6657" width="3.9140625" style="529" customWidth="1"/>
    <col min="6658" max="6658" width="22.9140625" style="529" customWidth="1"/>
    <col min="6659" max="6659" width="10.83203125" style="529" customWidth="1"/>
    <col min="6660" max="6660" width="9.9140625" style="529" customWidth="1"/>
    <col min="6661" max="6661" width="9.75" style="529" customWidth="1"/>
    <col min="6662" max="6662" width="10.1640625" style="529" customWidth="1"/>
    <col min="6663" max="6663" width="11.1640625" style="529" customWidth="1"/>
    <col min="6664" max="6664" width="9.4140625" style="529" customWidth="1"/>
    <col min="6665" max="6665" width="7.4140625" style="529" customWidth="1"/>
    <col min="6666" max="6666" width="7.5" style="529" customWidth="1"/>
    <col min="6667" max="6667" width="6.33203125" style="529" customWidth="1"/>
    <col min="6668" max="6669" width="6.9140625" style="529" customWidth="1"/>
    <col min="6670" max="6670" width="6.1640625" style="529" customWidth="1"/>
    <col min="6671" max="6671" width="6.58203125" style="529" customWidth="1"/>
    <col min="6672" max="6672" width="6.6640625" style="529" customWidth="1"/>
    <col min="6673" max="6673" width="6.1640625" style="529" customWidth="1"/>
    <col min="6674" max="6674" width="6.83203125" style="529" customWidth="1"/>
    <col min="6675" max="6675" width="7.33203125" style="529" customWidth="1"/>
    <col min="6676" max="6676" width="5.9140625" style="529" customWidth="1"/>
    <col min="6677" max="6677" width="7.6640625" style="529"/>
    <col min="6678" max="6678" width="7.4140625" style="529" customWidth="1"/>
    <col min="6679" max="6679" width="7.08203125" style="529" customWidth="1"/>
    <col min="6680" max="6680" width="6.58203125" style="529" customWidth="1"/>
    <col min="6681" max="6681" width="6.6640625" style="529" customWidth="1"/>
    <col min="6682" max="6682" width="6.4140625" style="529" customWidth="1"/>
    <col min="6683" max="6912" width="7.6640625" style="529"/>
    <col min="6913" max="6913" width="3.9140625" style="529" customWidth="1"/>
    <col min="6914" max="6914" width="22.9140625" style="529" customWidth="1"/>
    <col min="6915" max="6915" width="10.83203125" style="529" customWidth="1"/>
    <col min="6916" max="6916" width="9.9140625" style="529" customWidth="1"/>
    <col min="6917" max="6917" width="9.75" style="529" customWidth="1"/>
    <col min="6918" max="6918" width="10.1640625" style="529" customWidth="1"/>
    <col min="6919" max="6919" width="11.1640625" style="529" customWidth="1"/>
    <col min="6920" max="6920" width="9.4140625" style="529" customWidth="1"/>
    <col min="6921" max="6921" width="7.4140625" style="529" customWidth="1"/>
    <col min="6922" max="6922" width="7.5" style="529" customWidth="1"/>
    <col min="6923" max="6923" width="6.33203125" style="529" customWidth="1"/>
    <col min="6924" max="6925" width="6.9140625" style="529" customWidth="1"/>
    <col min="6926" max="6926" width="6.1640625" style="529" customWidth="1"/>
    <col min="6927" max="6927" width="6.58203125" style="529" customWidth="1"/>
    <col min="6928" max="6928" width="6.6640625" style="529" customWidth="1"/>
    <col min="6929" max="6929" width="6.1640625" style="529" customWidth="1"/>
    <col min="6930" max="6930" width="6.83203125" style="529" customWidth="1"/>
    <col min="6931" max="6931" width="7.33203125" style="529" customWidth="1"/>
    <col min="6932" max="6932" width="5.9140625" style="529" customWidth="1"/>
    <col min="6933" max="6933" width="7.6640625" style="529"/>
    <col min="6934" max="6934" width="7.4140625" style="529" customWidth="1"/>
    <col min="6935" max="6935" width="7.08203125" style="529" customWidth="1"/>
    <col min="6936" max="6936" width="6.58203125" style="529" customWidth="1"/>
    <col min="6937" max="6937" width="6.6640625" style="529" customWidth="1"/>
    <col min="6938" max="6938" width="6.4140625" style="529" customWidth="1"/>
    <col min="6939" max="7168" width="7.6640625" style="529"/>
    <col min="7169" max="7169" width="3.9140625" style="529" customWidth="1"/>
    <col min="7170" max="7170" width="22.9140625" style="529" customWidth="1"/>
    <col min="7171" max="7171" width="10.83203125" style="529" customWidth="1"/>
    <col min="7172" max="7172" width="9.9140625" style="529" customWidth="1"/>
    <col min="7173" max="7173" width="9.75" style="529" customWidth="1"/>
    <col min="7174" max="7174" width="10.1640625" style="529" customWidth="1"/>
    <col min="7175" max="7175" width="11.1640625" style="529" customWidth="1"/>
    <col min="7176" max="7176" width="9.4140625" style="529" customWidth="1"/>
    <col min="7177" max="7177" width="7.4140625" style="529" customWidth="1"/>
    <col min="7178" max="7178" width="7.5" style="529" customWidth="1"/>
    <col min="7179" max="7179" width="6.33203125" style="529" customWidth="1"/>
    <col min="7180" max="7181" width="6.9140625" style="529" customWidth="1"/>
    <col min="7182" max="7182" width="6.1640625" style="529" customWidth="1"/>
    <col min="7183" max="7183" width="6.58203125" style="529" customWidth="1"/>
    <col min="7184" max="7184" width="6.6640625" style="529" customWidth="1"/>
    <col min="7185" max="7185" width="6.1640625" style="529" customWidth="1"/>
    <col min="7186" max="7186" width="6.83203125" style="529" customWidth="1"/>
    <col min="7187" max="7187" width="7.33203125" style="529" customWidth="1"/>
    <col min="7188" max="7188" width="5.9140625" style="529" customWidth="1"/>
    <col min="7189" max="7189" width="7.6640625" style="529"/>
    <col min="7190" max="7190" width="7.4140625" style="529" customWidth="1"/>
    <col min="7191" max="7191" width="7.08203125" style="529" customWidth="1"/>
    <col min="7192" max="7192" width="6.58203125" style="529" customWidth="1"/>
    <col min="7193" max="7193" width="6.6640625" style="529" customWidth="1"/>
    <col min="7194" max="7194" width="6.4140625" style="529" customWidth="1"/>
    <col min="7195" max="7424" width="7.6640625" style="529"/>
    <col min="7425" max="7425" width="3.9140625" style="529" customWidth="1"/>
    <col min="7426" max="7426" width="22.9140625" style="529" customWidth="1"/>
    <col min="7427" max="7427" width="10.83203125" style="529" customWidth="1"/>
    <col min="7428" max="7428" width="9.9140625" style="529" customWidth="1"/>
    <col min="7429" max="7429" width="9.75" style="529" customWidth="1"/>
    <col min="7430" max="7430" width="10.1640625" style="529" customWidth="1"/>
    <col min="7431" max="7431" width="11.1640625" style="529" customWidth="1"/>
    <col min="7432" max="7432" width="9.4140625" style="529" customWidth="1"/>
    <col min="7433" max="7433" width="7.4140625" style="529" customWidth="1"/>
    <col min="7434" max="7434" width="7.5" style="529" customWidth="1"/>
    <col min="7435" max="7435" width="6.33203125" style="529" customWidth="1"/>
    <col min="7436" max="7437" width="6.9140625" style="529" customWidth="1"/>
    <col min="7438" max="7438" width="6.1640625" style="529" customWidth="1"/>
    <col min="7439" max="7439" width="6.58203125" style="529" customWidth="1"/>
    <col min="7440" max="7440" width="6.6640625" style="529" customWidth="1"/>
    <col min="7441" max="7441" width="6.1640625" style="529" customWidth="1"/>
    <col min="7442" max="7442" width="6.83203125" style="529" customWidth="1"/>
    <col min="7443" max="7443" width="7.33203125" style="529" customWidth="1"/>
    <col min="7444" max="7444" width="5.9140625" style="529" customWidth="1"/>
    <col min="7445" max="7445" width="7.6640625" style="529"/>
    <col min="7446" max="7446" width="7.4140625" style="529" customWidth="1"/>
    <col min="7447" max="7447" width="7.08203125" style="529" customWidth="1"/>
    <col min="7448" max="7448" width="6.58203125" style="529" customWidth="1"/>
    <col min="7449" max="7449" width="6.6640625" style="529" customWidth="1"/>
    <col min="7450" max="7450" width="6.4140625" style="529" customWidth="1"/>
    <col min="7451" max="7680" width="7.6640625" style="529"/>
    <col min="7681" max="7681" width="3.9140625" style="529" customWidth="1"/>
    <col min="7682" max="7682" width="22.9140625" style="529" customWidth="1"/>
    <col min="7683" max="7683" width="10.83203125" style="529" customWidth="1"/>
    <col min="7684" max="7684" width="9.9140625" style="529" customWidth="1"/>
    <col min="7685" max="7685" width="9.75" style="529" customWidth="1"/>
    <col min="7686" max="7686" width="10.1640625" style="529" customWidth="1"/>
    <col min="7687" max="7687" width="11.1640625" style="529" customWidth="1"/>
    <col min="7688" max="7688" width="9.4140625" style="529" customWidth="1"/>
    <col min="7689" max="7689" width="7.4140625" style="529" customWidth="1"/>
    <col min="7690" max="7690" width="7.5" style="529" customWidth="1"/>
    <col min="7691" max="7691" width="6.33203125" style="529" customWidth="1"/>
    <col min="7692" max="7693" width="6.9140625" style="529" customWidth="1"/>
    <col min="7694" max="7694" width="6.1640625" style="529" customWidth="1"/>
    <col min="7695" max="7695" width="6.58203125" style="529" customWidth="1"/>
    <col min="7696" max="7696" width="6.6640625" style="529" customWidth="1"/>
    <col min="7697" max="7697" width="6.1640625" style="529" customWidth="1"/>
    <col min="7698" max="7698" width="6.83203125" style="529" customWidth="1"/>
    <col min="7699" max="7699" width="7.33203125" style="529" customWidth="1"/>
    <col min="7700" max="7700" width="5.9140625" style="529" customWidth="1"/>
    <col min="7701" max="7701" width="7.6640625" style="529"/>
    <col min="7702" max="7702" width="7.4140625" style="529" customWidth="1"/>
    <col min="7703" max="7703" width="7.08203125" style="529" customWidth="1"/>
    <col min="7704" max="7704" width="6.58203125" style="529" customWidth="1"/>
    <col min="7705" max="7705" width="6.6640625" style="529" customWidth="1"/>
    <col min="7706" max="7706" width="6.4140625" style="529" customWidth="1"/>
    <col min="7707" max="7936" width="7.6640625" style="529"/>
    <col min="7937" max="7937" width="3.9140625" style="529" customWidth="1"/>
    <col min="7938" max="7938" width="22.9140625" style="529" customWidth="1"/>
    <col min="7939" max="7939" width="10.83203125" style="529" customWidth="1"/>
    <col min="7940" max="7940" width="9.9140625" style="529" customWidth="1"/>
    <col min="7941" max="7941" width="9.75" style="529" customWidth="1"/>
    <col min="7942" max="7942" width="10.1640625" style="529" customWidth="1"/>
    <col min="7943" max="7943" width="11.1640625" style="529" customWidth="1"/>
    <col min="7944" max="7944" width="9.4140625" style="529" customWidth="1"/>
    <col min="7945" max="7945" width="7.4140625" style="529" customWidth="1"/>
    <col min="7946" max="7946" width="7.5" style="529" customWidth="1"/>
    <col min="7947" max="7947" width="6.33203125" style="529" customWidth="1"/>
    <col min="7948" max="7949" width="6.9140625" style="529" customWidth="1"/>
    <col min="7950" max="7950" width="6.1640625" style="529" customWidth="1"/>
    <col min="7951" max="7951" width="6.58203125" style="529" customWidth="1"/>
    <col min="7952" max="7952" width="6.6640625" style="529" customWidth="1"/>
    <col min="7953" max="7953" width="6.1640625" style="529" customWidth="1"/>
    <col min="7954" max="7954" width="6.83203125" style="529" customWidth="1"/>
    <col min="7955" max="7955" width="7.33203125" style="529" customWidth="1"/>
    <col min="7956" max="7956" width="5.9140625" style="529" customWidth="1"/>
    <col min="7957" max="7957" width="7.6640625" style="529"/>
    <col min="7958" max="7958" width="7.4140625" style="529" customWidth="1"/>
    <col min="7959" max="7959" width="7.08203125" style="529" customWidth="1"/>
    <col min="7960" max="7960" width="6.58203125" style="529" customWidth="1"/>
    <col min="7961" max="7961" width="6.6640625" style="529" customWidth="1"/>
    <col min="7962" max="7962" width="6.4140625" style="529" customWidth="1"/>
    <col min="7963" max="8192" width="7.6640625" style="529"/>
    <col min="8193" max="8193" width="3.9140625" style="529" customWidth="1"/>
    <col min="8194" max="8194" width="22.9140625" style="529" customWidth="1"/>
    <col min="8195" max="8195" width="10.83203125" style="529" customWidth="1"/>
    <col min="8196" max="8196" width="9.9140625" style="529" customWidth="1"/>
    <col min="8197" max="8197" width="9.75" style="529" customWidth="1"/>
    <col min="8198" max="8198" width="10.1640625" style="529" customWidth="1"/>
    <col min="8199" max="8199" width="11.1640625" style="529" customWidth="1"/>
    <col min="8200" max="8200" width="9.4140625" style="529" customWidth="1"/>
    <col min="8201" max="8201" width="7.4140625" style="529" customWidth="1"/>
    <col min="8202" max="8202" width="7.5" style="529" customWidth="1"/>
    <col min="8203" max="8203" width="6.33203125" style="529" customWidth="1"/>
    <col min="8204" max="8205" width="6.9140625" style="529" customWidth="1"/>
    <col min="8206" max="8206" width="6.1640625" style="529" customWidth="1"/>
    <col min="8207" max="8207" width="6.58203125" style="529" customWidth="1"/>
    <col min="8208" max="8208" width="6.6640625" style="529" customWidth="1"/>
    <col min="8209" max="8209" width="6.1640625" style="529" customWidth="1"/>
    <col min="8210" max="8210" width="6.83203125" style="529" customWidth="1"/>
    <col min="8211" max="8211" width="7.33203125" style="529" customWidth="1"/>
    <col min="8212" max="8212" width="5.9140625" style="529" customWidth="1"/>
    <col min="8213" max="8213" width="7.6640625" style="529"/>
    <col min="8214" max="8214" width="7.4140625" style="529" customWidth="1"/>
    <col min="8215" max="8215" width="7.08203125" style="529" customWidth="1"/>
    <col min="8216" max="8216" width="6.58203125" style="529" customWidth="1"/>
    <col min="8217" max="8217" width="6.6640625" style="529" customWidth="1"/>
    <col min="8218" max="8218" width="6.4140625" style="529" customWidth="1"/>
    <col min="8219" max="8448" width="7.6640625" style="529"/>
    <col min="8449" max="8449" width="3.9140625" style="529" customWidth="1"/>
    <col min="8450" max="8450" width="22.9140625" style="529" customWidth="1"/>
    <col min="8451" max="8451" width="10.83203125" style="529" customWidth="1"/>
    <col min="8452" max="8452" width="9.9140625" style="529" customWidth="1"/>
    <col min="8453" max="8453" width="9.75" style="529" customWidth="1"/>
    <col min="8454" max="8454" width="10.1640625" style="529" customWidth="1"/>
    <col min="8455" max="8455" width="11.1640625" style="529" customWidth="1"/>
    <col min="8456" max="8456" width="9.4140625" style="529" customWidth="1"/>
    <col min="8457" max="8457" width="7.4140625" style="529" customWidth="1"/>
    <col min="8458" max="8458" width="7.5" style="529" customWidth="1"/>
    <col min="8459" max="8459" width="6.33203125" style="529" customWidth="1"/>
    <col min="8460" max="8461" width="6.9140625" style="529" customWidth="1"/>
    <col min="8462" max="8462" width="6.1640625" style="529" customWidth="1"/>
    <col min="8463" max="8463" width="6.58203125" style="529" customWidth="1"/>
    <col min="8464" max="8464" width="6.6640625" style="529" customWidth="1"/>
    <col min="8465" max="8465" width="6.1640625" style="529" customWidth="1"/>
    <col min="8466" max="8466" width="6.83203125" style="529" customWidth="1"/>
    <col min="8467" max="8467" width="7.33203125" style="529" customWidth="1"/>
    <col min="8468" max="8468" width="5.9140625" style="529" customWidth="1"/>
    <col min="8469" max="8469" width="7.6640625" style="529"/>
    <col min="8470" max="8470" width="7.4140625" style="529" customWidth="1"/>
    <col min="8471" max="8471" width="7.08203125" style="529" customWidth="1"/>
    <col min="8472" max="8472" width="6.58203125" style="529" customWidth="1"/>
    <col min="8473" max="8473" width="6.6640625" style="529" customWidth="1"/>
    <col min="8474" max="8474" width="6.4140625" style="529" customWidth="1"/>
    <col min="8475" max="8704" width="7.6640625" style="529"/>
    <col min="8705" max="8705" width="3.9140625" style="529" customWidth="1"/>
    <col min="8706" max="8706" width="22.9140625" style="529" customWidth="1"/>
    <col min="8707" max="8707" width="10.83203125" style="529" customWidth="1"/>
    <col min="8708" max="8708" width="9.9140625" style="529" customWidth="1"/>
    <col min="8709" max="8709" width="9.75" style="529" customWidth="1"/>
    <col min="8710" max="8710" width="10.1640625" style="529" customWidth="1"/>
    <col min="8711" max="8711" width="11.1640625" style="529" customWidth="1"/>
    <col min="8712" max="8712" width="9.4140625" style="529" customWidth="1"/>
    <col min="8713" max="8713" width="7.4140625" style="529" customWidth="1"/>
    <col min="8714" max="8714" width="7.5" style="529" customWidth="1"/>
    <col min="8715" max="8715" width="6.33203125" style="529" customWidth="1"/>
    <col min="8716" max="8717" width="6.9140625" style="529" customWidth="1"/>
    <col min="8718" max="8718" width="6.1640625" style="529" customWidth="1"/>
    <col min="8719" max="8719" width="6.58203125" style="529" customWidth="1"/>
    <col min="8720" max="8720" width="6.6640625" style="529" customWidth="1"/>
    <col min="8721" max="8721" width="6.1640625" style="529" customWidth="1"/>
    <col min="8722" max="8722" width="6.83203125" style="529" customWidth="1"/>
    <col min="8723" max="8723" width="7.33203125" style="529" customWidth="1"/>
    <col min="8724" max="8724" width="5.9140625" style="529" customWidth="1"/>
    <col min="8725" max="8725" width="7.6640625" style="529"/>
    <col min="8726" max="8726" width="7.4140625" style="529" customWidth="1"/>
    <col min="8727" max="8727" width="7.08203125" style="529" customWidth="1"/>
    <col min="8728" max="8728" width="6.58203125" style="529" customWidth="1"/>
    <col min="8729" max="8729" width="6.6640625" style="529" customWidth="1"/>
    <col min="8730" max="8730" width="6.4140625" style="529" customWidth="1"/>
    <col min="8731" max="8960" width="7.6640625" style="529"/>
    <col min="8961" max="8961" width="3.9140625" style="529" customWidth="1"/>
    <col min="8962" max="8962" width="22.9140625" style="529" customWidth="1"/>
    <col min="8963" max="8963" width="10.83203125" style="529" customWidth="1"/>
    <col min="8964" max="8964" width="9.9140625" style="529" customWidth="1"/>
    <col min="8965" max="8965" width="9.75" style="529" customWidth="1"/>
    <col min="8966" max="8966" width="10.1640625" style="529" customWidth="1"/>
    <col min="8967" max="8967" width="11.1640625" style="529" customWidth="1"/>
    <col min="8968" max="8968" width="9.4140625" style="529" customWidth="1"/>
    <col min="8969" max="8969" width="7.4140625" style="529" customWidth="1"/>
    <col min="8970" max="8970" width="7.5" style="529" customWidth="1"/>
    <col min="8971" max="8971" width="6.33203125" style="529" customWidth="1"/>
    <col min="8972" max="8973" width="6.9140625" style="529" customWidth="1"/>
    <col min="8974" max="8974" width="6.1640625" style="529" customWidth="1"/>
    <col min="8975" max="8975" width="6.58203125" style="529" customWidth="1"/>
    <col min="8976" max="8976" width="6.6640625" style="529" customWidth="1"/>
    <col min="8977" max="8977" width="6.1640625" style="529" customWidth="1"/>
    <col min="8978" max="8978" width="6.83203125" style="529" customWidth="1"/>
    <col min="8979" max="8979" width="7.33203125" style="529" customWidth="1"/>
    <col min="8980" max="8980" width="5.9140625" style="529" customWidth="1"/>
    <col min="8981" max="8981" width="7.6640625" style="529"/>
    <col min="8982" max="8982" width="7.4140625" style="529" customWidth="1"/>
    <col min="8983" max="8983" width="7.08203125" style="529" customWidth="1"/>
    <col min="8984" max="8984" width="6.58203125" style="529" customWidth="1"/>
    <col min="8985" max="8985" width="6.6640625" style="529" customWidth="1"/>
    <col min="8986" max="8986" width="6.4140625" style="529" customWidth="1"/>
    <col min="8987" max="9216" width="7.6640625" style="529"/>
    <col min="9217" max="9217" width="3.9140625" style="529" customWidth="1"/>
    <col min="9218" max="9218" width="22.9140625" style="529" customWidth="1"/>
    <col min="9219" max="9219" width="10.83203125" style="529" customWidth="1"/>
    <col min="9220" max="9220" width="9.9140625" style="529" customWidth="1"/>
    <col min="9221" max="9221" width="9.75" style="529" customWidth="1"/>
    <col min="9222" max="9222" width="10.1640625" style="529" customWidth="1"/>
    <col min="9223" max="9223" width="11.1640625" style="529" customWidth="1"/>
    <col min="9224" max="9224" width="9.4140625" style="529" customWidth="1"/>
    <col min="9225" max="9225" width="7.4140625" style="529" customWidth="1"/>
    <col min="9226" max="9226" width="7.5" style="529" customWidth="1"/>
    <col min="9227" max="9227" width="6.33203125" style="529" customWidth="1"/>
    <col min="9228" max="9229" width="6.9140625" style="529" customWidth="1"/>
    <col min="9230" max="9230" width="6.1640625" style="529" customWidth="1"/>
    <col min="9231" max="9231" width="6.58203125" style="529" customWidth="1"/>
    <col min="9232" max="9232" width="6.6640625" style="529" customWidth="1"/>
    <col min="9233" max="9233" width="6.1640625" style="529" customWidth="1"/>
    <col min="9234" max="9234" width="6.83203125" style="529" customWidth="1"/>
    <col min="9235" max="9235" width="7.33203125" style="529" customWidth="1"/>
    <col min="9236" max="9236" width="5.9140625" style="529" customWidth="1"/>
    <col min="9237" max="9237" width="7.6640625" style="529"/>
    <col min="9238" max="9238" width="7.4140625" style="529" customWidth="1"/>
    <col min="9239" max="9239" width="7.08203125" style="529" customWidth="1"/>
    <col min="9240" max="9240" width="6.58203125" style="529" customWidth="1"/>
    <col min="9241" max="9241" width="6.6640625" style="529" customWidth="1"/>
    <col min="9242" max="9242" width="6.4140625" style="529" customWidth="1"/>
    <col min="9243" max="9472" width="7.6640625" style="529"/>
    <col min="9473" max="9473" width="3.9140625" style="529" customWidth="1"/>
    <col min="9474" max="9474" width="22.9140625" style="529" customWidth="1"/>
    <col min="9475" max="9475" width="10.83203125" style="529" customWidth="1"/>
    <col min="9476" max="9476" width="9.9140625" style="529" customWidth="1"/>
    <col min="9477" max="9477" width="9.75" style="529" customWidth="1"/>
    <col min="9478" max="9478" width="10.1640625" style="529" customWidth="1"/>
    <col min="9479" max="9479" width="11.1640625" style="529" customWidth="1"/>
    <col min="9480" max="9480" width="9.4140625" style="529" customWidth="1"/>
    <col min="9481" max="9481" width="7.4140625" style="529" customWidth="1"/>
    <col min="9482" max="9482" width="7.5" style="529" customWidth="1"/>
    <col min="9483" max="9483" width="6.33203125" style="529" customWidth="1"/>
    <col min="9484" max="9485" width="6.9140625" style="529" customWidth="1"/>
    <col min="9486" max="9486" width="6.1640625" style="529" customWidth="1"/>
    <col min="9487" max="9487" width="6.58203125" style="529" customWidth="1"/>
    <col min="9488" max="9488" width="6.6640625" style="529" customWidth="1"/>
    <col min="9489" max="9489" width="6.1640625" style="529" customWidth="1"/>
    <col min="9490" max="9490" width="6.83203125" style="529" customWidth="1"/>
    <col min="9491" max="9491" width="7.33203125" style="529" customWidth="1"/>
    <col min="9492" max="9492" width="5.9140625" style="529" customWidth="1"/>
    <col min="9493" max="9493" width="7.6640625" style="529"/>
    <col min="9494" max="9494" width="7.4140625" style="529" customWidth="1"/>
    <col min="9495" max="9495" width="7.08203125" style="529" customWidth="1"/>
    <col min="9496" max="9496" width="6.58203125" style="529" customWidth="1"/>
    <col min="9497" max="9497" width="6.6640625" style="529" customWidth="1"/>
    <col min="9498" max="9498" width="6.4140625" style="529" customWidth="1"/>
    <col min="9499" max="9728" width="7.6640625" style="529"/>
    <col min="9729" max="9729" width="3.9140625" style="529" customWidth="1"/>
    <col min="9730" max="9730" width="22.9140625" style="529" customWidth="1"/>
    <col min="9731" max="9731" width="10.83203125" style="529" customWidth="1"/>
    <col min="9732" max="9732" width="9.9140625" style="529" customWidth="1"/>
    <col min="9733" max="9733" width="9.75" style="529" customWidth="1"/>
    <col min="9734" max="9734" width="10.1640625" style="529" customWidth="1"/>
    <col min="9735" max="9735" width="11.1640625" style="529" customWidth="1"/>
    <col min="9736" max="9736" width="9.4140625" style="529" customWidth="1"/>
    <col min="9737" max="9737" width="7.4140625" style="529" customWidth="1"/>
    <col min="9738" max="9738" width="7.5" style="529" customWidth="1"/>
    <col min="9739" max="9739" width="6.33203125" style="529" customWidth="1"/>
    <col min="9740" max="9741" width="6.9140625" style="529" customWidth="1"/>
    <col min="9742" max="9742" width="6.1640625" style="529" customWidth="1"/>
    <col min="9743" max="9743" width="6.58203125" style="529" customWidth="1"/>
    <col min="9744" max="9744" width="6.6640625" style="529" customWidth="1"/>
    <col min="9745" max="9745" width="6.1640625" style="529" customWidth="1"/>
    <col min="9746" max="9746" width="6.83203125" style="529" customWidth="1"/>
    <col min="9747" max="9747" width="7.33203125" style="529" customWidth="1"/>
    <col min="9748" max="9748" width="5.9140625" style="529" customWidth="1"/>
    <col min="9749" max="9749" width="7.6640625" style="529"/>
    <col min="9750" max="9750" width="7.4140625" style="529" customWidth="1"/>
    <col min="9751" max="9751" width="7.08203125" style="529" customWidth="1"/>
    <col min="9752" max="9752" width="6.58203125" style="529" customWidth="1"/>
    <col min="9753" max="9753" width="6.6640625" style="529" customWidth="1"/>
    <col min="9754" max="9754" width="6.4140625" style="529" customWidth="1"/>
    <col min="9755" max="9984" width="7.6640625" style="529"/>
    <col min="9985" max="9985" width="3.9140625" style="529" customWidth="1"/>
    <col min="9986" max="9986" width="22.9140625" style="529" customWidth="1"/>
    <col min="9987" max="9987" width="10.83203125" style="529" customWidth="1"/>
    <col min="9988" max="9988" width="9.9140625" style="529" customWidth="1"/>
    <col min="9989" max="9989" width="9.75" style="529" customWidth="1"/>
    <col min="9990" max="9990" width="10.1640625" style="529" customWidth="1"/>
    <col min="9991" max="9991" width="11.1640625" style="529" customWidth="1"/>
    <col min="9992" max="9992" width="9.4140625" style="529" customWidth="1"/>
    <col min="9993" max="9993" width="7.4140625" style="529" customWidth="1"/>
    <col min="9994" max="9994" width="7.5" style="529" customWidth="1"/>
    <col min="9995" max="9995" width="6.33203125" style="529" customWidth="1"/>
    <col min="9996" max="9997" width="6.9140625" style="529" customWidth="1"/>
    <col min="9998" max="9998" width="6.1640625" style="529" customWidth="1"/>
    <col min="9999" max="9999" width="6.58203125" style="529" customWidth="1"/>
    <col min="10000" max="10000" width="6.6640625" style="529" customWidth="1"/>
    <col min="10001" max="10001" width="6.1640625" style="529" customWidth="1"/>
    <col min="10002" max="10002" width="6.83203125" style="529" customWidth="1"/>
    <col min="10003" max="10003" width="7.33203125" style="529" customWidth="1"/>
    <col min="10004" max="10004" width="5.9140625" style="529" customWidth="1"/>
    <col min="10005" max="10005" width="7.6640625" style="529"/>
    <col min="10006" max="10006" width="7.4140625" style="529" customWidth="1"/>
    <col min="10007" max="10007" width="7.08203125" style="529" customWidth="1"/>
    <col min="10008" max="10008" width="6.58203125" style="529" customWidth="1"/>
    <col min="10009" max="10009" width="6.6640625" style="529" customWidth="1"/>
    <col min="10010" max="10010" width="6.4140625" style="529" customWidth="1"/>
    <col min="10011" max="10240" width="7.6640625" style="529"/>
    <col min="10241" max="10241" width="3.9140625" style="529" customWidth="1"/>
    <col min="10242" max="10242" width="22.9140625" style="529" customWidth="1"/>
    <col min="10243" max="10243" width="10.83203125" style="529" customWidth="1"/>
    <col min="10244" max="10244" width="9.9140625" style="529" customWidth="1"/>
    <col min="10245" max="10245" width="9.75" style="529" customWidth="1"/>
    <col min="10246" max="10246" width="10.1640625" style="529" customWidth="1"/>
    <col min="10247" max="10247" width="11.1640625" style="529" customWidth="1"/>
    <col min="10248" max="10248" width="9.4140625" style="529" customWidth="1"/>
    <col min="10249" max="10249" width="7.4140625" style="529" customWidth="1"/>
    <col min="10250" max="10250" width="7.5" style="529" customWidth="1"/>
    <col min="10251" max="10251" width="6.33203125" style="529" customWidth="1"/>
    <col min="10252" max="10253" width="6.9140625" style="529" customWidth="1"/>
    <col min="10254" max="10254" width="6.1640625" style="529" customWidth="1"/>
    <col min="10255" max="10255" width="6.58203125" style="529" customWidth="1"/>
    <col min="10256" max="10256" width="6.6640625" style="529" customWidth="1"/>
    <col min="10257" max="10257" width="6.1640625" style="529" customWidth="1"/>
    <col min="10258" max="10258" width="6.83203125" style="529" customWidth="1"/>
    <col min="10259" max="10259" width="7.33203125" style="529" customWidth="1"/>
    <col min="10260" max="10260" width="5.9140625" style="529" customWidth="1"/>
    <col min="10261" max="10261" width="7.6640625" style="529"/>
    <col min="10262" max="10262" width="7.4140625" style="529" customWidth="1"/>
    <col min="10263" max="10263" width="7.08203125" style="529" customWidth="1"/>
    <col min="10264" max="10264" width="6.58203125" style="529" customWidth="1"/>
    <col min="10265" max="10265" width="6.6640625" style="529" customWidth="1"/>
    <col min="10266" max="10266" width="6.4140625" style="529" customWidth="1"/>
    <col min="10267" max="10496" width="7.6640625" style="529"/>
    <col min="10497" max="10497" width="3.9140625" style="529" customWidth="1"/>
    <col min="10498" max="10498" width="22.9140625" style="529" customWidth="1"/>
    <col min="10499" max="10499" width="10.83203125" style="529" customWidth="1"/>
    <col min="10500" max="10500" width="9.9140625" style="529" customWidth="1"/>
    <col min="10501" max="10501" width="9.75" style="529" customWidth="1"/>
    <col min="10502" max="10502" width="10.1640625" style="529" customWidth="1"/>
    <col min="10503" max="10503" width="11.1640625" style="529" customWidth="1"/>
    <col min="10504" max="10504" width="9.4140625" style="529" customWidth="1"/>
    <col min="10505" max="10505" width="7.4140625" style="529" customWidth="1"/>
    <col min="10506" max="10506" width="7.5" style="529" customWidth="1"/>
    <col min="10507" max="10507" width="6.33203125" style="529" customWidth="1"/>
    <col min="10508" max="10509" width="6.9140625" style="529" customWidth="1"/>
    <col min="10510" max="10510" width="6.1640625" style="529" customWidth="1"/>
    <col min="10511" max="10511" width="6.58203125" style="529" customWidth="1"/>
    <col min="10512" max="10512" width="6.6640625" style="529" customWidth="1"/>
    <col min="10513" max="10513" width="6.1640625" style="529" customWidth="1"/>
    <col min="10514" max="10514" width="6.83203125" style="529" customWidth="1"/>
    <col min="10515" max="10515" width="7.33203125" style="529" customWidth="1"/>
    <col min="10516" max="10516" width="5.9140625" style="529" customWidth="1"/>
    <col min="10517" max="10517" width="7.6640625" style="529"/>
    <col min="10518" max="10518" width="7.4140625" style="529" customWidth="1"/>
    <col min="10519" max="10519" width="7.08203125" style="529" customWidth="1"/>
    <col min="10520" max="10520" width="6.58203125" style="529" customWidth="1"/>
    <col min="10521" max="10521" width="6.6640625" style="529" customWidth="1"/>
    <col min="10522" max="10522" width="6.4140625" style="529" customWidth="1"/>
    <col min="10523" max="10752" width="7.6640625" style="529"/>
    <col min="10753" max="10753" width="3.9140625" style="529" customWidth="1"/>
    <col min="10754" max="10754" width="22.9140625" style="529" customWidth="1"/>
    <col min="10755" max="10755" width="10.83203125" style="529" customWidth="1"/>
    <col min="10756" max="10756" width="9.9140625" style="529" customWidth="1"/>
    <col min="10757" max="10757" width="9.75" style="529" customWidth="1"/>
    <col min="10758" max="10758" width="10.1640625" style="529" customWidth="1"/>
    <col min="10759" max="10759" width="11.1640625" style="529" customWidth="1"/>
    <col min="10760" max="10760" width="9.4140625" style="529" customWidth="1"/>
    <col min="10761" max="10761" width="7.4140625" style="529" customWidth="1"/>
    <col min="10762" max="10762" width="7.5" style="529" customWidth="1"/>
    <col min="10763" max="10763" width="6.33203125" style="529" customWidth="1"/>
    <col min="10764" max="10765" width="6.9140625" style="529" customWidth="1"/>
    <col min="10766" max="10766" width="6.1640625" style="529" customWidth="1"/>
    <col min="10767" max="10767" width="6.58203125" style="529" customWidth="1"/>
    <col min="10768" max="10768" width="6.6640625" style="529" customWidth="1"/>
    <col min="10769" max="10769" width="6.1640625" style="529" customWidth="1"/>
    <col min="10770" max="10770" width="6.83203125" style="529" customWidth="1"/>
    <col min="10771" max="10771" width="7.33203125" style="529" customWidth="1"/>
    <col min="10772" max="10772" width="5.9140625" style="529" customWidth="1"/>
    <col min="10773" max="10773" width="7.6640625" style="529"/>
    <col min="10774" max="10774" width="7.4140625" style="529" customWidth="1"/>
    <col min="10775" max="10775" width="7.08203125" style="529" customWidth="1"/>
    <col min="10776" max="10776" width="6.58203125" style="529" customWidth="1"/>
    <col min="10777" max="10777" width="6.6640625" style="529" customWidth="1"/>
    <col min="10778" max="10778" width="6.4140625" style="529" customWidth="1"/>
    <col min="10779" max="11008" width="7.6640625" style="529"/>
    <col min="11009" max="11009" width="3.9140625" style="529" customWidth="1"/>
    <col min="11010" max="11010" width="22.9140625" style="529" customWidth="1"/>
    <col min="11011" max="11011" width="10.83203125" style="529" customWidth="1"/>
    <col min="11012" max="11012" width="9.9140625" style="529" customWidth="1"/>
    <col min="11013" max="11013" width="9.75" style="529" customWidth="1"/>
    <col min="11014" max="11014" width="10.1640625" style="529" customWidth="1"/>
    <col min="11015" max="11015" width="11.1640625" style="529" customWidth="1"/>
    <col min="11016" max="11016" width="9.4140625" style="529" customWidth="1"/>
    <col min="11017" max="11017" width="7.4140625" style="529" customWidth="1"/>
    <col min="11018" max="11018" width="7.5" style="529" customWidth="1"/>
    <col min="11019" max="11019" width="6.33203125" style="529" customWidth="1"/>
    <col min="11020" max="11021" width="6.9140625" style="529" customWidth="1"/>
    <col min="11022" max="11022" width="6.1640625" style="529" customWidth="1"/>
    <col min="11023" max="11023" width="6.58203125" style="529" customWidth="1"/>
    <col min="11024" max="11024" width="6.6640625" style="529" customWidth="1"/>
    <col min="11025" max="11025" width="6.1640625" style="529" customWidth="1"/>
    <col min="11026" max="11026" width="6.83203125" style="529" customWidth="1"/>
    <col min="11027" max="11027" width="7.33203125" style="529" customWidth="1"/>
    <col min="11028" max="11028" width="5.9140625" style="529" customWidth="1"/>
    <col min="11029" max="11029" width="7.6640625" style="529"/>
    <col min="11030" max="11030" width="7.4140625" style="529" customWidth="1"/>
    <col min="11031" max="11031" width="7.08203125" style="529" customWidth="1"/>
    <col min="11032" max="11032" width="6.58203125" style="529" customWidth="1"/>
    <col min="11033" max="11033" width="6.6640625" style="529" customWidth="1"/>
    <col min="11034" max="11034" width="6.4140625" style="529" customWidth="1"/>
    <col min="11035" max="11264" width="7.6640625" style="529"/>
    <col min="11265" max="11265" width="3.9140625" style="529" customWidth="1"/>
    <col min="11266" max="11266" width="22.9140625" style="529" customWidth="1"/>
    <col min="11267" max="11267" width="10.83203125" style="529" customWidth="1"/>
    <col min="11268" max="11268" width="9.9140625" style="529" customWidth="1"/>
    <col min="11269" max="11269" width="9.75" style="529" customWidth="1"/>
    <col min="11270" max="11270" width="10.1640625" style="529" customWidth="1"/>
    <col min="11271" max="11271" width="11.1640625" style="529" customWidth="1"/>
    <col min="11272" max="11272" width="9.4140625" style="529" customWidth="1"/>
    <col min="11273" max="11273" width="7.4140625" style="529" customWidth="1"/>
    <col min="11274" max="11274" width="7.5" style="529" customWidth="1"/>
    <col min="11275" max="11275" width="6.33203125" style="529" customWidth="1"/>
    <col min="11276" max="11277" width="6.9140625" style="529" customWidth="1"/>
    <col min="11278" max="11278" width="6.1640625" style="529" customWidth="1"/>
    <col min="11279" max="11279" width="6.58203125" style="529" customWidth="1"/>
    <col min="11280" max="11280" width="6.6640625" style="529" customWidth="1"/>
    <col min="11281" max="11281" width="6.1640625" style="529" customWidth="1"/>
    <col min="11282" max="11282" width="6.83203125" style="529" customWidth="1"/>
    <col min="11283" max="11283" width="7.33203125" style="529" customWidth="1"/>
    <col min="11284" max="11284" width="5.9140625" style="529" customWidth="1"/>
    <col min="11285" max="11285" width="7.6640625" style="529"/>
    <col min="11286" max="11286" width="7.4140625" style="529" customWidth="1"/>
    <col min="11287" max="11287" width="7.08203125" style="529" customWidth="1"/>
    <col min="11288" max="11288" width="6.58203125" style="529" customWidth="1"/>
    <col min="11289" max="11289" width="6.6640625" style="529" customWidth="1"/>
    <col min="11290" max="11290" width="6.4140625" style="529" customWidth="1"/>
    <col min="11291" max="11520" width="7.6640625" style="529"/>
    <col min="11521" max="11521" width="3.9140625" style="529" customWidth="1"/>
    <col min="11522" max="11522" width="22.9140625" style="529" customWidth="1"/>
    <col min="11523" max="11523" width="10.83203125" style="529" customWidth="1"/>
    <col min="11524" max="11524" width="9.9140625" style="529" customWidth="1"/>
    <col min="11525" max="11525" width="9.75" style="529" customWidth="1"/>
    <col min="11526" max="11526" width="10.1640625" style="529" customWidth="1"/>
    <col min="11527" max="11527" width="11.1640625" style="529" customWidth="1"/>
    <col min="11528" max="11528" width="9.4140625" style="529" customWidth="1"/>
    <col min="11529" max="11529" width="7.4140625" style="529" customWidth="1"/>
    <col min="11530" max="11530" width="7.5" style="529" customWidth="1"/>
    <col min="11531" max="11531" width="6.33203125" style="529" customWidth="1"/>
    <col min="11532" max="11533" width="6.9140625" style="529" customWidth="1"/>
    <col min="11534" max="11534" width="6.1640625" style="529" customWidth="1"/>
    <col min="11535" max="11535" width="6.58203125" style="529" customWidth="1"/>
    <col min="11536" max="11536" width="6.6640625" style="529" customWidth="1"/>
    <col min="11537" max="11537" width="6.1640625" style="529" customWidth="1"/>
    <col min="11538" max="11538" width="6.83203125" style="529" customWidth="1"/>
    <col min="11539" max="11539" width="7.33203125" style="529" customWidth="1"/>
    <col min="11540" max="11540" width="5.9140625" style="529" customWidth="1"/>
    <col min="11541" max="11541" width="7.6640625" style="529"/>
    <col min="11542" max="11542" width="7.4140625" style="529" customWidth="1"/>
    <col min="11543" max="11543" width="7.08203125" style="529" customWidth="1"/>
    <col min="11544" max="11544" width="6.58203125" style="529" customWidth="1"/>
    <col min="11545" max="11545" width="6.6640625" style="529" customWidth="1"/>
    <col min="11546" max="11546" width="6.4140625" style="529" customWidth="1"/>
    <col min="11547" max="11776" width="7.6640625" style="529"/>
    <col min="11777" max="11777" width="3.9140625" style="529" customWidth="1"/>
    <col min="11778" max="11778" width="22.9140625" style="529" customWidth="1"/>
    <col min="11779" max="11779" width="10.83203125" style="529" customWidth="1"/>
    <col min="11780" max="11780" width="9.9140625" style="529" customWidth="1"/>
    <col min="11781" max="11781" width="9.75" style="529" customWidth="1"/>
    <col min="11782" max="11782" width="10.1640625" style="529" customWidth="1"/>
    <col min="11783" max="11783" width="11.1640625" style="529" customWidth="1"/>
    <col min="11784" max="11784" width="9.4140625" style="529" customWidth="1"/>
    <col min="11785" max="11785" width="7.4140625" style="529" customWidth="1"/>
    <col min="11786" max="11786" width="7.5" style="529" customWidth="1"/>
    <col min="11787" max="11787" width="6.33203125" style="529" customWidth="1"/>
    <col min="11788" max="11789" width="6.9140625" style="529" customWidth="1"/>
    <col min="11790" max="11790" width="6.1640625" style="529" customWidth="1"/>
    <col min="11791" max="11791" width="6.58203125" style="529" customWidth="1"/>
    <col min="11792" max="11792" width="6.6640625" style="529" customWidth="1"/>
    <col min="11793" max="11793" width="6.1640625" style="529" customWidth="1"/>
    <col min="11794" max="11794" width="6.83203125" style="529" customWidth="1"/>
    <col min="11795" max="11795" width="7.33203125" style="529" customWidth="1"/>
    <col min="11796" max="11796" width="5.9140625" style="529" customWidth="1"/>
    <col min="11797" max="11797" width="7.6640625" style="529"/>
    <col min="11798" max="11798" width="7.4140625" style="529" customWidth="1"/>
    <col min="11799" max="11799" width="7.08203125" style="529" customWidth="1"/>
    <col min="11800" max="11800" width="6.58203125" style="529" customWidth="1"/>
    <col min="11801" max="11801" width="6.6640625" style="529" customWidth="1"/>
    <col min="11802" max="11802" width="6.4140625" style="529" customWidth="1"/>
    <col min="11803" max="12032" width="7.6640625" style="529"/>
    <col min="12033" max="12033" width="3.9140625" style="529" customWidth="1"/>
    <col min="12034" max="12034" width="22.9140625" style="529" customWidth="1"/>
    <col min="12035" max="12035" width="10.83203125" style="529" customWidth="1"/>
    <col min="12036" max="12036" width="9.9140625" style="529" customWidth="1"/>
    <col min="12037" max="12037" width="9.75" style="529" customWidth="1"/>
    <col min="12038" max="12038" width="10.1640625" style="529" customWidth="1"/>
    <col min="12039" max="12039" width="11.1640625" style="529" customWidth="1"/>
    <col min="12040" max="12040" width="9.4140625" style="529" customWidth="1"/>
    <col min="12041" max="12041" width="7.4140625" style="529" customWidth="1"/>
    <col min="12042" max="12042" width="7.5" style="529" customWidth="1"/>
    <col min="12043" max="12043" width="6.33203125" style="529" customWidth="1"/>
    <col min="12044" max="12045" width="6.9140625" style="529" customWidth="1"/>
    <col min="12046" max="12046" width="6.1640625" style="529" customWidth="1"/>
    <col min="12047" max="12047" width="6.58203125" style="529" customWidth="1"/>
    <col min="12048" max="12048" width="6.6640625" style="529" customWidth="1"/>
    <col min="12049" max="12049" width="6.1640625" style="529" customWidth="1"/>
    <col min="12050" max="12050" width="6.83203125" style="529" customWidth="1"/>
    <col min="12051" max="12051" width="7.33203125" style="529" customWidth="1"/>
    <col min="12052" max="12052" width="5.9140625" style="529" customWidth="1"/>
    <col min="12053" max="12053" width="7.6640625" style="529"/>
    <col min="12054" max="12054" width="7.4140625" style="529" customWidth="1"/>
    <col min="12055" max="12055" width="7.08203125" style="529" customWidth="1"/>
    <col min="12056" max="12056" width="6.58203125" style="529" customWidth="1"/>
    <col min="12057" max="12057" width="6.6640625" style="529" customWidth="1"/>
    <col min="12058" max="12058" width="6.4140625" style="529" customWidth="1"/>
    <col min="12059" max="12288" width="7.6640625" style="529"/>
    <col min="12289" max="12289" width="3.9140625" style="529" customWidth="1"/>
    <col min="12290" max="12290" width="22.9140625" style="529" customWidth="1"/>
    <col min="12291" max="12291" width="10.83203125" style="529" customWidth="1"/>
    <col min="12292" max="12292" width="9.9140625" style="529" customWidth="1"/>
    <col min="12293" max="12293" width="9.75" style="529" customWidth="1"/>
    <col min="12294" max="12294" width="10.1640625" style="529" customWidth="1"/>
    <col min="12295" max="12295" width="11.1640625" style="529" customWidth="1"/>
    <col min="12296" max="12296" width="9.4140625" style="529" customWidth="1"/>
    <col min="12297" max="12297" width="7.4140625" style="529" customWidth="1"/>
    <col min="12298" max="12298" width="7.5" style="529" customWidth="1"/>
    <col min="12299" max="12299" width="6.33203125" style="529" customWidth="1"/>
    <col min="12300" max="12301" width="6.9140625" style="529" customWidth="1"/>
    <col min="12302" max="12302" width="6.1640625" style="529" customWidth="1"/>
    <col min="12303" max="12303" width="6.58203125" style="529" customWidth="1"/>
    <col min="12304" max="12304" width="6.6640625" style="529" customWidth="1"/>
    <col min="12305" max="12305" width="6.1640625" style="529" customWidth="1"/>
    <col min="12306" max="12306" width="6.83203125" style="529" customWidth="1"/>
    <col min="12307" max="12307" width="7.33203125" style="529" customWidth="1"/>
    <col min="12308" max="12308" width="5.9140625" style="529" customWidth="1"/>
    <col min="12309" max="12309" width="7.6640625" style="529"/>
    <col min="12310" max="12310" width="7.4140625" style="529" customWidth="1"/>
    <col min="12311" max="12311" width="7.08203125" style="529" customWidth="1"/>
    <col min="12312" max="12312" width="6.58203125" style="529" customWidth="1"/>
    <col min="12313" max="12313" width="6.6640625" style="529" customWidth="1"/>
    <col min="12314" max="12314" width="6.4140625" style="529" customWidth="1"/>
    <col min="12315" max="12544" width="7.6640625" style="529"/>
    <col min="12545" max="12545" width="3.9140625" style="529" customWidth="1"/>
    <col min="12546" max="12546" width="22.9140625" style="529" customWidth="1"/>
    <col min="12547" max="12547" width="10.83203125" style="529" customWidth="1"/>
    <col min="12548" max="12548" width="9.9140625" style="529" customWidth="1"/>
    <col min="12549" max="12549" width="9.75" style="529" customWidth="1"/>
    <col min="12550" max="12550" width="10.1640625" style="529" customWidth="1"/>
    <col min="12551" max="12551" width="11.1640625" style="529" customWidth="1"/>
    <col min="12552" max="12552" width="9.4140625" style="529" customWidth="1"/>
    <col min="12553" max="12553" width="7.4140625" style="529" customWidth="1"/>
    <col min="12554" max="12554" width="7.5" style="529" customWidth="1"/>
    <col min="12555" max="12555" width="6.33203125" style="529" customWidth="1"/>
    <col min="12556" max="12557" width="6.9140625" style="529" customWidth="1"/>
    <col min="12558" max="12558" width="6.1640625" style="529" customWidth="1"/>
    <col min="12559" max="12559" width="6.58203125" style="529" customWidth="1"/>
    <col min="12560" max="12560" width="6.6640625" style="529" customWidth="1"/>
    <col min="12561" max="12561" width="6.1640625" style="529" customWidth="1"/>
    <col min="12562" max="12562" width="6.83203125" style="529" customWidth="1"/>
    <col min="12563" max="12563" width="7.33203125" style="529" customWidth="1"/>
    <col min="12564" max="12564" width="5.9140625" style="529" customWidth="1"/>
    <col min="12565" max="12565" width="7.6640625" style="529"/>
    <col min="12566" max="12566" width="7.4140625" style="529" customWidth="1"/>
    <col min="12567" max="12567" width="7.08203125" style="529" customWidth="1"/>
    <col min="12568" max="12568" width="6.58203125" style="529" customWidth="1"/>
    <col min="12569" max="12569" width="6.6640625" style="529" customWidth="1"/>
    <col min="12570" max="12570" width="6.4140625" style="529" customWidth="1"/>
    <col min="12571" max="12800" width="7.6640625" style="529"/>
    <col min="12801" max="12801" width="3.9140625" style="529" customWidth="1"/>
    <col min="12802" max="12802" width="22.9140625" style="529" customWidth="1"/>
    <col min="12803" max="12803" width="10.83203125" style="529" customWidth="1"/>
    <col min="12804" max="12804" width="9.9140625" style="529" customWidth="1"/>
    <col min="12805" max="12805" width="9.75" style="529" customWidth="1"/>
    <col min="12806" max="12806" width="10.1640625" style="529" customWidth="1"/>
    <col min="12807" max="12807" width="11.1640625" style="529" customWidth="1"/>
    <col min="12808" max="12808" width="9.4140625" style="529" customWidth="1"/>
    <col min="12809" max="12809" width="7.4140625" style="529" customWidth="1"/>
    <col min="12810" max="12810" width="7.5" style="529" customWidth="1"/>
    <col min="12811" max="12811" width="6.33203125" style="529" customWidth="1"/>
    <col min="12812" max="12813" width="6.9140625" style="529" customWidth="1"/>
    <col min="12814" max="12814" width="6.1640625" style="529" customWidth="1"/>
    <col min="12815" max="12815" width="6.58203125" style="529" customWidth="1"/>
    <col min="12816" max="12816" width="6.6640625" style="529" customWidth="1"/>
    <col min="12817" max="12817" width="6.1640625" style="529" customWidth="1"/>
    <col min="12818" max="12818" width="6.83203125" style="529" customWidth="1"/>
    <col min="12819" max="12819" width="7.33203125" style="529" customWidth="1"/>
    <col min="12820" max="12820" width="5.9140625" style="529" customWidth="1"/>
    <col min="12821" max="12821" width="7.6640625" style="529"/>
    <col min="12822" max="12822" width="7.4140625" style="529" customWidth="1"/>
    <col min="12823" max="12823" width="7.08203125" style="529" customWidth="1"/>
    <col min="12824" max="12824" width="6.58203125" style="529" customWidth="1"/>
    <col min="12825" max="12825" width="6.6640625" style="529" customWidth="1"/>
    <col min="12826" max="12826" width="6.4140625" style="529" customWidth="1"/>
    <col min="12827" max="13056" width="7.6640625" style="529"/>
    <col min="13057" max="13057" width="3.9140625" style="529" customWidth="1"/>
    <col min="13058" max="13058" width="22.9140625" style="529" customWidth="1"/>
    <col min="13059" max="13059" width="10.83203125" style="529" customWidth="1"/>
    <col min="13060" max="13060" width="9.9140625" style="529" customWidth="1"/>
    <col min="13061" max="13061" width="9.75" style="529" customWidth="1"/>
    <col min="13062" max="13062" width="10.1640625" style="529" customWidth="1"/>
    <col min="13063" max="13063" width="11.1640625" style="529" customWidth="1"/>
    <col min="13064" max="13064" width="9.4140625" style="529" customWidth="1"/>
    <col min="13065" max="13065" width="7.4140625" style="529" customWidth="1"/>
    <col min="13066" max="13066" width="7.5" style="529" customWidth="1"/>
    <col min="13067" max="13067" width="6.33203125" style="529" customWidth="1"/>
    <col min="13068" max="13069" width="6.9140625" style="529" customWidth="1"/>
    <col min="13070" max="13070" width="6.1640625" style="529" customWidth="1"/>
    <col min="13071" max="13071" width="6.58203125" style="529" customWidth="1"/>
    <col min="13072" max="13072" width="6.6640625" style="529" customWidth="1"/>
    <col min="13073" max="13073" width="6.1640625" style="529" customWidth="1"/>
    <col min="13074" max="13074" width="6.83203125" style="529" customWidth="1"/>
    <col min="13075" max="13075" width="7.33203125" style="529" customWidth="1"/>
    <col min="13076" max="13076" width="5.9140625" style="529" customWidth="1"/>
    <col min="13077" max="13077" width="7.6640625" style="529"/>
    <col min="13078" max="13078" width="7.4140625" style="529" customWidth="1"/>
    <col min="13079" max="13079" width="7.08203125" style="529" customWidth="1"/>
    <col min="13080" max="13080" width="6.58203125" style="529" customWidth="1"/>
    <col min="13081" max="13081" width="6.6640625" style="529" customWidth="1"/>
    <col min="13082" max="13082" width="6.4140625" style="529" customWidth="1"/>
    <col min="13083" max="13312" width="7.6640625" style="529"/>
    <col min="13313" max="13313" width="3.9140625" style="529" customWidth="1"/>
    <col min="13314" max="13314" width="22.9140625" style="529" customWidth="1"/>
    <col min="13315" max="13315" width="10.83203125" style="529" customWidth="1"/>
    <col min="13316" max="13316" width="9.9140625" style="529" customWidth="1"/>
    <col min="13317" max="13317" width="9.75" style="529" customWidth="1"/>
    <col min="13318" max="13318" width="10.1640625" style="529" customWidth="1"/>
    <col min="13319" max="13319" width="11.1640625" style="529" customWidth="1"/>
    <col min="13320" max="13320" width="9.4140625" style="529" customWidth="1"/>
    <col min="13321" max="13321" width="7.4140625" style="529" customWidth="1"/>
    <col min="13322" max="13322" width="7.5" style="529" customWidth="1"/>
    <col min="13323" max="13323" width="6.33203125" style="529" customWidth="1"/>
    <col min="13324" max="13325" width="6.9140625" style="529" customWidth="1"/>
    <col min="13326" max="13326" width="6.1640625" style="529" customWidth="1"/>
    <col min="13327" max="13327" width="6.58203125" style="529" customWidth="1"/>
    <col min="13328" max="13328" width="6.6640625" style="529" customWidth="1"/>
    <col min="13329" max="13329" width="6.1640625" style="529" customWidth="1"/>
    <col min="13330" max="13330" width="6.83203125" style="529" customWidth="1"/>
    <col min="13331" max="13331" width="7.33203125" style="529" customWidth="1"/>
    <col min="13332" max="13332" width="5.9140625" style="529" customWidth="1"/>
    <col min="13333" max="13333" width="7.6640625" style="529"/>
    <col min="13334" max="13334" width="7.4140625" style="529" customWidth="1"/>
    <col min="13335" max="13335" width="7.08203125" style="529" customWidth="1"/>
    <col min="13336" max="13336" width="6.58203125" style="529" customWidth="1"/>
    <col min="13337" max="13337" width="6.6640625" style="529" customWidth="1"/>
    <col min="13338" max="13338" width="6.4140625" style="529" customWidth="1"/>
    <col min="13339" max="13568" width="7.6640625" style="529"/>
    <col min="13569" max="13569" width="3.9140625" style="529" customWidth="1"/>
    <col min="13570" max="13570" width="22.9140625" style="529" customWidth="1"/>
    <col min="13571" max="13571" width="10.83203125" style="529" customWidth="1"/>
    <col min="13572" max="13572" width="9.9140625" style="529" customWidth="1"/>
    <col min="13573" max="13573" width="9.75" style="529" customWidth="1"/>
    <col min="13574" max="13574" width="10.1640625" style="529" customWidth="1"/>
    <col min="13575" max="13575" width="11.1640625" style="529" customWidth="1"/>
    <col min="13576" max="13576" width="9.4140625" style="529" customWidth="1"/>
    <col min="13577" max="13577" width="7.4140625" style="529" customWidth="1"/>
    <col min="13578" max="13578" width="7.5" style="529" customWidth="1"/>
    <col min="13579" max="13579" width="6.33203125" style="529" customWidth="1"/>
    <col min="13580" max="13581" width="6.9140625" style="529" customWidth="1"/>
    <col min="13582" max="13582" width="6.1640625" style="529" customWidth="1"/>
    <col min="13583" max="13583" width="6.58203125" style="529" customWidth="1"/>
    <col min="13584" max="13584" width="6.6640625" style="529" customWidth="1"/>
    <col min="13585" max="13585" width="6.1640625" style="529" customWidth="1"/>
    <col min="13586" max="13586" width="6.83203125" style="529" customWidth="1"/>
    <col min="13587" max="13587" width="7.33203125" style="529" customWidth="1"/>
    <col min="13588" max="13588" width="5.9140625" style="529" customWidth="1"/>
    <col min="13589" max="13589" width="7.6640625" style="529"/>
    <col min="13590" max="13590" width="7.4140625" style="529" customWidth="1"/>
    <col min="13591" max="13591" width="7.08203125" style="529" customWidth="1"/>
    <col min="13592" max="13592" width="6.58203125" style="529" customWidth="1"/>
    <col min="13593" max="13593" width="6.6640625" style="529" customWidth="1"/>
    <col min="13594" max="13594" width="6.4140625" style="529" customWidth="1"/>
    <col min="13595" max="13824" width="7.6640625" style="529"/>
    <col min="13825" max="13825" width="3.9140625" style="529" customWidth="1"/>
    <col min="13826" max="13826" width="22.9140625" style="529" customWidth="1"/>
    <col min="13827" max="13827" width="10.83203125" style="529" customWidth="1"/>
    <col min="13828" max="13828" width="9.9140625" style="529" customWidth="1"/>
    <col min="13829" max="13829" width="9.75" style="529" customWidth="1"/>
    <col min="13830" max="13830" width="10.1640625" style="529" customWidth="1"/>
    <col min="13831" max="13831" width="11.1640625" style="529" customWidth="1"/>
    <col min="13832" max="13832" width="9.4140625" style="529" customWidth="1"/>
    <col min="13833" max="13833" width="7.4140625" style="529" customWidth="1"/>
    <col min="13834" max="13834" width="7.5" style="529" customWidth="1"/>
    <col min="13835" max="13835" width="6.33203125" style="529" customWidth="1"/>
    <col min="13836" max="13837" width="6.9140625" style="529" customWidth="1"/>
    <col min="13838" max="13838" width="6.1640625" style="529" customWidth="1"/>
    <col min="13839" max="13839" width="6.58203125" style="529" customWidth="1"/>
    <col min="13840" max="13840" width="6.6640625" style="529" customWidth="1"/>
    <col min="13841" max="13841" width="6.1640625" style="529" customWidth="1"/>
    <col min="13842" max="13842" width="6.83203125" style="529" customWidth="1"/>
    <col min="13843" max="13843" width="7.33203125" style="529" customWidth="1"/>
    <col min="13844" max="13844" width="5.9140625" style="529" customWidth="1"/>
    <col min="13845" max="13845" width="7.6640625" style="529"/>
    <col min="13846" max="13846" width="7.4140625" style="529" customWidth="1"/>
    <col min="13847" max="13847" width="7.08203125" style="529" customWidth="1"/>
    <col min="13848" max="13848" width="6.58203125" style="529" customWidth="1"/>
    <col min="13849" max="13849" width="6.6640625" style="529" customWidth="1"/>
    <col min="13850" max="13850" width="6.4140625" style="529" customWidth="1"/>
    <col min="13851" max="14080" width="7.6640625" style="529"/>
    <col min="14081" max="14081" width="3.9140625" style="529" customWidth="1"/>
    <col min="14082" max="14082" width="22.9140625" style="529" customWidth="1"/>
    <col min="14083" max="14083" width="10.83203125" style="529" customWidth="1"/>
    <col min="14084" max="14084" width="9.9140625" style="529" customWidth="1"/>
    <col min="14085" max="14085" width="9.75" style="529" customWidth="1"/>
    <col min="14086" max="14086" width="10.1640625" style="529" customWidth="1"/>
    <col min="14087" max="14087" width="11.1640625" style="529" customWidth="1"/>
    <col min="14088" max="14088" width="9.4140625" style="529" customWidth="1"/>
    <col min="14089" max="14089" width="7.4140625" style="529" customWidth="1"/>
    <col min="14090" max="14090" width="7.5" style="529" customWidth="1"/>
    <col min="14091" max="14091" width="6.33203125" style="529" customWidth="1"/>
    <col min="14092" max="14093" width="6.9140625" style="529" customWidth="1"/>
    <col min="14094" max="14094" width="6.1640625" style="529" customWidth="1"/>
    <col min="14095" max="14095" width="6.58203125" style="529" customWidth="1"/>
    <col min="14096" max="14096" width="6.6640625" style="529" customWidth="1"/>
    <col min="14097" max="14097" width="6.1640625" style="529" customWidth="1"/>
    <col min="14098" max="14098" width="6.83203125" style="529" customWidth="1"/>
    <col min="14099" max="14099" width="7.33203125" style="529" customWidth="1"/>
    <col min="14100" max="14100" width="5.9140625" style="529" customWidth="1"/>
    <col min="14101" max="14101" width="7.6640625" style="529"/>
    <col min="14102" max="14102" width="7.4140625" style="529" customWidth="1"/>
    <col min="14103" max="14103" width="7.08203125" style="529" customWidth="1"/>
    <col min="14104" max="14104" width="6.58203125" style="529" customWidth="1"/>
    <col min="14105" max="14105" width="6.6640625" style="529" customWidth="1"/>
    <col min="14106" max="14106" width="6.4140625" style="529" customWidth="1"/>
    <col min="14107" max="14336" width="7.6640625" style="529"/>
    <col min="14337" max="14337" width="3.9140625" style="529" customWidth="1"/>
    <col min="14338" max="14338" width="22.9140625" style="529" customWidth="1"/>
    <col min="14339" max="14339" width="10.83203125" style="529" customWidth="1"/>
    <col min="14340" max="14340" width="9.9140625" style="529" customWidth="1"/>
    <col min="14341" max="14341" width="9.75" style="529" customWidth="1"/>
    <col min="14342" max="14342" width="10.1640625" style="529" customWidth="1"/>
    <col min="14343" max="14343" width="11.1640625" style="529" customWidth="1"/>
    <col min="14344" max="14344" width="9.4140625" style="529" customWidth="1"/>
    <col min="14345" max="14345" width="7.4140625" style="529" customWidth="1"/>
    <col min="14346" max="14346" width="7.5" style="529" customWidth="1"/>
    <col min="14347" max="14347" width="6.33203125" style="529" customWidth="1"/>
    <col min="14348" max="14349" width="6.9140625" style="529" customWidth="1"/>
    <col min="14350" max="14350" width="6.1640625" style="529" customWidth="1"/>
    <col min="14351" max="14351" width="6.58203125" style="529" customWidth="1"/>
    <col min="14352" max="14352" width="6.6640625" style="529" customWidth="1"/>
    <col min="14353" max="14353" width="6.1640625" style="529" customWidth="1"/>
    <col min="14354" max="14354" width="6.83203125" style="529" customWidth="1"/>
    <col min="14355" max="14355" width="7.33203125" style="529" customWidth="1"/>
    <col min="14356" max="14356" width="5.9140625" style="529" customWidth="1"/>
    <col min="14357" max="14357" width="7.6640625" style="529"/>
    <col min="14358" max="14358" width="7.4140625" style="529" customWidth="1"/>
    <col min="14359" max="14359" width="7.08203125" style="529" customWidth="1"/>
    <col min="14360" max="14360" width="6.58203125" style="529" customWidth="1"/>
    <col min="14361" max="14361" width="6.6640625" style="529" customWidth="1"/>
    <col min="14362" max="14362" width="6.4140625" style="529" customWidth="1"/>
    <col min="14363" max="14592" width="7.6640625" style="529"/>
    <col min="14593" max="14593" width="3.9140625" style="529" customWidth="1"/>
    <col min="14594" max="14594" width="22.9140625" style="529" customWidth="1"/>
    <col min="14595" max="14595" width="10.83203125" style="529" customWidth="1"/>
    <col min="14596" max="14596" width="9.9140625" style="529" customWidth="1"/>
    <col min="14597" max="14597" width="9.75" style="529" customWidth="1"/>
    <col min="14598" max="14598" width="10.1640625" style="529" customWidth="1"/>
    <col min="14599" max="14599" width="11.1640625" style="529" customWidth="1"/>
    <col min="14600" max="14600" width="9.4140625" style="529" customWidth="1"/>
    <col min="14601" max="14601" width="7.4140625" style="529" customWidth="1"/>
    <col min="14602" max="14602" width="7.5" style="529" customWidth="1"/>
    <col min="14603" max="14603" width="6.33203125" style="529" customWidth="1"/>
    <col min="14604" max="14605" width="6.9140625" style="529" customWidth="1"/>
    <col min="14606" max="14606" width="6.1640625" style="529" customWidth="1"/>
    <col min="14607" max="14607" width="6.58203125" style="529" customWidth="1"/>
    <col min="14608" max="14608" width="6.6640625" style="529" customWidth="1"/>
    <col min="14609" max="14609" width="6.1640625" style="529" customWidth="1"/>
    <col min="14610" max="14610" width="6.83203125" style="529" customWidth="1"/>
    <col min="14611" max="14611" width="7.33203125" style="529" customWidth="1"/>
    <col min="14612" max="14612" width="5.9140625" style="529" customWidth="1"/>
    <col min="14613" max="14613" width="7.6640625" style="529"/>
    <col min="14614" max="14614" width="7.4140625" style="529" customWidth="1"/>
    <col min="14615" max="14615" width="7.08203125" style="529" customWidth="1"/>
    <col min="14616" max="14616" width="6.58203125" style="529" customWidth="1"/>
    <col min="14617" max="14617" width="6.6640625" style="529" customWidth="1"/>
    <col min="14618" max="14618" width="6.4140625" style="529" customWidth="1"/>
    <col min="14619" max="14848" width="7.6640625" style="529"/>
    <col min="14849" max="14849" width="3.9140625" style="529" customWidth="1"/>
    <col min="14850" max="14850" width="22.9140625" style="529" customWidth="1"/>
    <col min="14851" max="14851" width="10.83203125" style="529" customWidth="1"/>
    <col min="14852" max="14852" width="9.9140625" style="529" customWidth="1"/>
    <col min="14853" max="14853" width="9.75" style="529" customWidth="1"/>
    <col min="14854" max="14854" width="10.1640625" style="529" customWidth="1"/>
    <col min="14855" max="14855" width="11.1640625" style="529" customWidth="1"/>
    <col min="14856" max="14856" width="9.4140625" style="529" customWidth="1"/>
    <col min="14857" max="14857" width="7.4140625" style="529" customWidth="1"/>
    <col min="14858" max="14858" width="7.5" style="529" customWidth="1"/>
    <col min="14859" max="14859" width="6.33203125" style="529" customWidth="1"/>
    <col min="14860" max="14861" width="6.9140625" style="529" customWidth="1"/>
    <col min="14862" max="14862" width="6.1640625" style="529" customWidth="1"/>
    <col min="14863" max="14863" width="6.58203125" style="529" customWidth="1"/>
    <col min="14864" max="14864" width="6.6640625" style="529" customWidth="1"/>
    <col min="14865" max="14865" width="6.1640625" style="529" customWidth="1"/>
    <col min="14866" max="14866" width="6.83203125" style="529" customWidth="1"/>
    <col min="14867" max="14867" width="7.33203125" style="529" customWidth="1"/>
    <col min="14868" max="14868" width="5.9140625" style="529" customWidth="1"/>
    <col min="14869" max="14869" width="7.6640625" style="529"/>
    <col min="14870" max="14870" width="7.4140625" style="529" customWidth="1"/>
    <col min="14871" max="14871" width="7.08203125" style="529" customWidth="1"/>
    <col min="14872" max="14872" width="6.58203125" style="529" customWidth="1"/>
    <col min="14873" max="14873" width="6.6640625" style="529" customWidth="1"/>
    <col min="14874" max="14874" width="6.4140625" style="529" customWidth="1"/>
    <col min="14875" max="15104" width="7.6640625" style="529"/>
    <col min="15105" max="15105" width="3.9140625" style="529" customWidth="1"/>
    <col min="15106" max="15106" width="22.9140625" style="529" customWidth="1"/>
    <col min="15107" max="15107" width="10.83203125" style="529" customWidth="1"/>
    <col min="15108" max="15108" width="9.9140625" style="529" customWidth="1"/>
    <col min="15109" max="15109" width="9.75" style="529" customWidth="1"/>
    <col min="15110" max="15110" width="10.1640625" style="529" customWidth="1"/>
    <col min="15111" max="15111" width="11.1640625" style="529" customWidth="1"/>
    <col min="15112" max="15112" width="9.4140625" style="529" customWidth="1"/>
    <col min="15113" max="15113" width="7.4140625" style="529" customWidth="1"/>
    <col min="15114" max="15114" width="7.5" style="529" customWidth="1"/>
    <col min="15115" max="15115" width="6.33203125" style="529" customWidth="1"/>
    <col min="15116" max="15117" width="6.9140625" style="529" customWidth="1"/>
    <col min="15118" max="15118" width="6.1640625" style="529" customWidth="1"/>
    <col min="15119" max="15119" width="6.58203125" style="529" customWidth="1"/>
    <col min="15120" max="15120" width="6.6640625" style="529" customWidth="1"/>
    <col min="15121" max="15121" width="6.1640625" style="529" customWidth="1"/>
    <col min="15122" max="15122" width="6.83203125" style="529" customWidth="1"/>
    <col min="15123" max="15123" width="7.33203125" style="529" customWidth="1"/>
    <col min="15124" max="15124" width="5.9140625" style="529" customWidth="1"/>
    <col min="15125" max="15125" width="7.6640625" style="529"/>
    <col min="15126" max="15126" width="7.4140625" style="529" customWidth="1"/>
    <col min="15127" max="15127" width="7.08203125" style="529" customWidth="1"/>
    <col min="15128" max="15128" width="6.58203125" style="529" customWidth="1"/>
    <col min="15129" max="15129" width="6.6640625" style="529" customWidth="1"/>
    <col min="15130" max="15130" width="6.4140625" style="529" customWidth="1"/>
    <col min="15131" max="15360" width="7.6640625" style="529"/>
    <col min="15361" max="15361" width="3.9140625" style="529" customWidth="1"/>
    <col min="15362" max="15362" width="22.9140625" style="529" customWidth="1"/>
    <col min="15363" max="15363" width="10.83203125" style="529" customWidth="1"/>
    <col min="15364" max="15364" width="9.9140625" style="529" customWidth="1"/>
    <col min="15365" max="15365" width="9.75" style="529" customWidth="1"/>
    <col min="15366" max="15366" width="10.1640625" style="529" customWidth="1"/>
    <col min="15367" max="15367" width="11.1640625" style="529" customWidth="1"/>
    <col min="15368" max="15368" width="9.4140625" style="529" customWidth="1"/>
    <col min="15369" max="15369" width="7.4140625" style="529" customWidth="1"/>
    <col min="15370" max="15370" width="7.5" style="529" customWidth="1"/>
    <col min="15371" max="15371" width="6.33203125" style="529" customWidth="1"/>
    <col min="15372" max="15373" width="6.9140625" style="529" customWidth="1"/>
    <col min="15374" max="15374" width="6.1640625" style="529" customWidth="1"/>
    <col min="15375" max="15375" width="6.58203125" style="529" customWidth="1"/>
    <col min="15376" max="15376" width="6.6640625" style="529" customWidth="1"/>
    <col min="15377" max="15377" width="6.1640625" style="529" customWidth="1"/>
    <col min="15378" max="15378" width="6.83203125" style="529" customWidth="1"/>
    <col min="15379" max="15379" width="7.33203125" style="529" customWidth="1"/>
    <col min="15380" max="15380" width="5.9140625" style="529" customWidth="1"/>
    <col min="15381" max="15381" width="7.6640625" style="529"/>
    <col min="15382" max="15382" width="7.4140625" style="529" customWidth="1"/>
    <col min="15383" max="15383" width="7.08203125" style="529" customWidth="1"/>
    <col min="15384" max="15384" width="6.58203125" style="529" customWidth="1"/>
    <col min="15385" max="15385" width="6.6640625" style="529" customWidth="1"/>
    <col min="15386" max="15386" width="6.4140625" style="529" customWidth="1"/>
    <col min="15387" max="15616" width="7.6640625" style="529"/>
    <col min="15617" max="15617" width="3.9140625" style="529" customWidth="1"/>
    <col min="15618" max="15618" width="22.9140625" style="529" customWidth="1"/>
    <col min="15619" max="15619" width="10.83203125" style="529" customWidth="1"/>
    <col min="15620" max="15620" width="9.9140625" style="529" customWidth="1"/>
    <col min="15621" max="15621" width="9.75" style="529" customWidth="1"/>
    <col min="15622" max="15622" width="10.1640625" style="529" customWidth="1"/>
    <col min="15623" max="15623" width="11.1640625" style="529" customWidth="1"/>
    <col min="15624" max="15624" width="9.4140625" style="529" customWidth="1"/>
    <col min="15625" max="15625" width="7.4140625" style="529" customWidth="1"/>
    <col min="15626" max="15626" width="7.5" style="529" customWidth="1"/>
    <col min="15627" max="15627" width="6.33203125" style="529" customWidth="1"/>
    <col min="15628" max="15629" width="6.9140625" style="529" customWidth="1"/>
    <col min="15630" max="15630" width="6.1640625" style="529" customWidth="1"/>
    <col min="15631" max="15631" width="6.58203125" style="529" customWidth="1"/>
    <col min="15632" max="15632" width="6.6640625" style="529" customWidth="1"/>
    <col min="15633" max="15633" width="6.1640625" style="529" customWidth="1"/>
    <col min="15634" max="15634" width="6.83203125" style="529" customWidth="1"/>
    <col min="15635" max="15635" width="7.33203125" style="529" customWidth="1"/>
    <col min="15636" max="15636" width="5.9140625" style="529" customWidth="1"/>
    <col min="15637" max="15637" width="7.6640625" style="529"/>
    <col min="15638" max="15638" width="7.4140625" style="529" customWidth="1"/>
    <col min="15639" max="15639" width="7.08203125" style="529" customWidth="1"/>
    <col min="15640" max="15640" width="6.58203125" style="529" customWidth="1"/>
    <col min="15641" max="15641" width="6.6640625" style="529" customWidth="1"/>
    <col min="15642" max="15642" width="6.4140625" style="529" customWidth="1"/>
    <col min="15643" max="15872" width="7.6640625" style="529"/>
    <col min="15873" max="15873" width="3.9140625" style="529" customWidth="1"/>
    <col min="15874" max="15874" width="22.9140625" style="529" customWidth="1"/>
    <col min="15875" max="15875" width="10.83203125" style="529" customWidth="1"/>
    <col min="15876" max="15876" width="9.9140625" style="529" customWidth="1"/>
    <col min="15877" max="15877" width="9.75" style="529" customWidth="1"/>
    <col min="15878" max="15878" width="10.1640625" style="529" customWidth="1"/>
    <col min="15879" max="15879" width="11.1640625" style="529" customWidth="1"/>
    <col min="15880" max="15880" width="9.4140625" style="529" customWidth="1"/>
    <col min="15881" max="15881" width="7.4140625" style="529" customWidth="1"/>
    <col min="15882" max="15882" width="7.5" style="529" customWidth="1"/>
    <col min="15883" max="15883" width="6.33203125" style="529" customWidth="1"/>
    <col min="15884" max="15885" width="6.9140625" style="529" customWidth="1"/>
    <col min="15886" max="15886" width="6.1640625" style="529" customWidth="1"/>
    <col min="15887" max="15887" width="6.58203125" style="529" customWidth="1"/>
    <col min="15888" max="15888" width="6.6640625" style="529" customWidth="1"/>
    <col min="15889" max="15889" width="6.1640625" style="529" customWidth="1"/>
    <col min="15890" max="15890" width="6.83203125" style="529" customWidth="1"/>
    <col min="15891" max="15891" width="7.33203125" style="529" customWidth="1"/>
    <col min="15892" max="15892" width="5.9140625" style="529" customWidth="1"/>
    <col min="15893" max="15893" width="7.6640625" style="529"/>
    <col min="15894" max="15894" width="7.4140625" style="529" customWidth="1"/>
    <col min="15895" max="15895" width="7.08203125" style="529" customWidth="1"/>
    <col min="15896" max="15896" width="6.58203125" style="529" customWidth="1"/>
    <col min="15897" max="15897" width="6.6640625" style="529" customWidth="1"/>
    <col min="15898" max="15898" width="6.4140625" style="529" customWidth="1"/>
    <col min="15899" max="16128" width="7.6640625" style="529"/>
    <col min="16129" max="16129" width="3.9140625" style="529" customWidth="1"/>
    <col min="16130" max="16130" width="22.9140625" style="529" customWidth="1"/>
    <col min="16131" max="16131" width="10.83203125" style="529" customWidth="1"/>
    <col min="16132" max="16132" width="9.9140625" style="529" customWidth="1"/>
    <col min="16133" max="16133" width="9.75" style="529" customWidth="1"/>
    <col min="16134" max="16134" width="10.1640625" style="529" customWidth="1"/>
    <col min="16135" max="16135" width="11.1640625" style="529" customWidth="1"/>
    <col min="16136" max="16136" width="9.4140625" style="529" customWidth="1"/>
    <col min="16137" max="16137" width="7.4140625" style="529" customWidth="1"/>
    <col min="16138" max="16138" width="7.5" style="529" customWidth="1"/>
    <col min="16139" max="16139" width="6.33203125" style="529" customWidth="1"/>
    <col min="16140" max="16141" width="6.9140625" style="529" customWidth="1"/>
    <col min="16142" max="16142" width="6.1640625" style="529" customWidth="1"/>
    <col min="16143" max="16143" width="6.58203125" style="529" customWidth="1"/>
    <col min="16144" max="16144" width="6.6640625" style="529" customWidth="1"/>
    <col min="16145" max="16145" width="6.1640625" style="529" customWidth="1"/>
    <col min="16146" max="16146" width="6.83203125" style="529" customWidth="1"/>
    <col min="16147" max="16147" width="7.33203125" style="529" customWidth="1"/>
    <col min="16148" max="16148" width="5.9140625" style="529" customWidth="1"/>
    <col min="16149" max="16149" width="7.6640625" style="529"/>
    <col min="16150" max="16150" width="7.4140625" style="529" customWidth="1"/>
    <col min="16151" max="16151" width="7.08203125" style="529" customWidth="1"/>
    <col min="16152" max="16152" width="6.58203125" style="529" customWidth="1"/>
    <col min="16153" max="16153" width="6.6640625" style="529" customWidth="1"/>
    <col min="16154" max="16154" width="6.4140625" style="529" customWidth="1"/>
    <col min="16155" max="16384" width="7.6640625" style="529"/>
  </cols>
  <sheetData>
    <row r="1" spans="1:26" x14ac:dyDescent="0.35">
      <c r="W1" s="698" t="s">
        <v>501</v>
      </c>
      <c r="X1" s="698"/>
      <c r="Y1" s="698"/>
      <c r="Z1" s="698"/>
    </row>
    <row r="2" spans="1:26" s="530" customFormat="1" ht="25.5" x14ac:dyDescent="0.35">
      <c r="A2" s="699" t="s">
        <v>502</v>
      </c>
      <c r="B2" s="699"/>
      <c r="C2" s="699"/>
      <c r="D2" s="699"/>
      <c r="E2" s="699"/>
      <c r="F2" s="699"/>
      <c r="G2" s="699"/>
      <c r="H2" s="699"/>
      <c r="I2" s="699"/>
      <c r="J2" s="699"/>
      <c r="K2" s="699"/>
      <c r="L2" s="699"/>
      <c r="M2" s="699"/>
      <c r="N2" s="699"/>
      <c r="O2" s="699"/>
      <c r="P2" s="699"/>
      <c r="Q2" s="699"/>
      <c r="R2" s="699"/>
      <c r="S2" s="699"/>
      <c r="T2" s="699"/>
      <c r="U2" s="699"/>
      <c r="V2" s="699"/>
      <c r="W2" s="699"/>
      <c r="X2" s="699"/>
      <c r="Y2" s="699"/>
      <c r="Z2" s="699"/>
    </row>
    <row r="3" spans="1:26" s="530" customFormat="1" ht="25.5" x14ac:dyDescent="0.35">
      <c r="A3" s="700" t="str">
        <f>'[2]VSN-DTTSMN '!A4:AR4</f>
        <v>( Kèm theo quyết định 370/QĐ-UBND ngày 22  tháng 9  năm 2025 của UBND xã  Tân Kỳ )</v>
      </c>
      <c r="B3" s="700"/>
      <c r="C3" s="700"/>
      <c r="D3" s="700"/>
      <c r="E3" s="700"/>
      <c r="F3" s="700"/>
      <c r="G3" s="700"/>
      <c r="H3" s="700"/>
      <c r="I3" s="700"/>
      <c r="J3" s="700"/>
      <c r="K3" s="700"/>
      <c r="L3" s="700"/>
      <c r="M3" s="700"/>
      <c r="N3" s="700"/>
      <c r="O3" s="700"/>
      <c r="P3" s="700"/>
      <c r="Q3" s="700"/>
      <c r="R3" s="700"/>
      <c r="S3" s="700"/>
      <c r="T3" s="700"/>
      <c r="U3" s="700"/>
      <c r="V3" s="700"/>
      <c r="W3" s="700"/>
      <c r="X3" s="700"/>
      <c r="Y3" s="700"/>
      <c r="Z3" s="700"/>
    </row>
    <row r="4" spans="1:26" ht="23" x14ac:dyDescent="0.35">
      <c r="G4" s="531"/>
      <c r="H4" s="531"/>
      <c r="I4" s="701"/>
      <c r="J4" s="701"/>
      <c r="K4" s="531"/>
      <c r="V4" s="702" t="s">
        <v>418</v>
      </c>
      <c r="W4" s="702"/>
      <c r="X4" s="702"/>
      <c r="Y4" s="702"/>
      <c r="Z4" s="702"/>
    </row>
    <row r="5" spans="1:26" s="533" customFormat="1" ht="27" customHeight="1" x14ac:dyDescent="0.35">
      <c r="A5" s="675" t="s">
        <v>0</v>
      </c>
      <c r="B5" s="675" t="s">
        <v>474</v>
      </c>
      <c r="C5" s="676" t="s">
        <v>475</v>
      </c>
      <c r="D5" s="677"/>
      <c r="E5" s="678"/>
      <c r="F5" s="682" t="s">
        <v>503</v>
      </c>
      <c r="G5" s="683"/>
      <c r="H5" s="683"/>
      <c r="I5" s="683"/>
      <c r="J5" s="683"/>
      <c r="K5" s="683"/>
      <c r="L5" s="683"/>
      <c r="M5" s="683"/>
      <c r="N5" s="683"/>
      <c r="O5" s="683"/>
      <c r="P5" s="683"/>
      <c r="Q5" s="683"/>
      <c r="R5" s="683"/>
      <c r="S5" s="683"/>
      <c r="T5" s="683"/>
      <c r="U5" s="683"/>
      <c r="V5" s="683"/>
      <c r="W5" s="683"/>
      <c r="X5" s="683"/>
      <c r="Y5" s="683"/>
      <c r="Z5" s="684"/>
    </row>
    <row r="6" spans="1:26" s="533" customFormat="1" ht="24.5" customHeight="1" x14ac:dyDescent="0.35">
      <c r="A6" s="675"/>
      <c r="B6" s="675"/>
      <c r="C6" s="679"/>
      <c r="D6" s="680"/>
      <c r="E6" s="681"/>
      <c r="F6" s="676" t="s">
        <v>504</v>
      </c>
      <c r="G6" s="677"/>
      <c r="H6" s="678"/>
      <c r="I6" s="703" t="s">
        <v>505</v>
      </c>
      <c r="J6" s="704"/>
      <c r="K6" s="704"/>
      <c r="L6" s="704"/>
      <c r="M6" s="704"/>
      <c r="N6" s="705"/>
      <c r="O6" s="688" t="s">
        <v>506</v>
      </c>
      <c r="P6" s="688"/>
      <c r="Q6" s="688"/>
      <c r="R6" s="688"/>
      <c r="S6" s="688"/>
      <c r="T6" s="688"/>
      <c r="U6" s="688" t="s">
        <v>507</v>
      </c>
      <c r="V6" s="688"/>
      <c r="W6" s="688"/>
      <c r="X6" s="688"/>
      <c r="Y6" s="688"/>
      <c r="Z6" s="688"/>
    </row>
    <row r="7" spans="1:26" s="533" customFormat="1" ht="13" x14ac:dyDescent="0.35">
      <c r="A7" s="675"/>
      <c r="B7" s="675"/>
      <c r="C7" s="679"/>
      <c r="D7" s="680"/>
      <c r="E7" s="681"/>
      <c r="F7" s="679"/>
      <c r="G7" s="680"/>
      <c r="H7" s="681"/>
      <c r="I7" s="689" t="s">
        <v>508</v>
      </c>
      <c r="J7" s="690"/>
      <c r="K7" s="691"/>
      <c r="L7" s="688" t="s">
        <v>509</v>
      </c>
      <c r="M7" s="688"/>
      <c r="N7" s="688"/>
      <c r="O7" s="688" t="s">
        <v>510</v>
      </c>
      <c r="P7" s="688"/>
      <c r="Q7" s="688"/>
      <c r="R7" s="688" t="s">
        <v>511</v>
      </c>
      <c r="S7" s="688"/>
      <c r="T7" s="688"/>
      <c r="U7" s="688" t="s">
        <v>512</v>
      </c>
      <c r="V7" s="688"/>
      <c r="W7" s="688"/>
      <c r="X7" s="688" t="s">
        <v>513</v>
      </c>
      <c r="Y7" s="688"/>
      <c r="Z7" s="688"/>
    </row>
    <row r="8" spans="1:26" s="533" customFormat="1" ht="36" customHeight="1" x14ac:dyDescent="0.35">
      <c r="A8" s="675"/>
      <c r="B8" s="675"/>
      <c r="C8" s="688" t="s">
        <v>514</v>
      </c>
      <c r="D8" s="695" t="s">
        <v>423</v>
      </c>
      <c r="E8" s="695"/>
      <c r="F8" s="685"/>
      <c r="G8" s="686"/>
      <c r="H8" s="687"/>
      <c r="I8" s="692"/>
      <c r="J8" s="693"/>
      <c r="K8" s="694"/>
      <c r="L8" s="688"/>
      <c r="M8" s="688"/>
      <c r="N8" s="688"/>
      <c r="O8" s="688"/>
      <c r="P8" s="688"/>
      <c r="Q8" s="688"/>
      <c r="R8" s="688"/>
      <c r="S8" s="688"/>
      <c r="T8" s="688"/>
      <c r="U8" s="688"/>
      <c r="V8" s="688"/>
      <c r="W8" s="688"/>
      <c r="X8" s="688"/>
      <c r="Y8" s="688"/>
      <c r="Z8" s="688"/>
    </row>
    <row r="9" spans="1:26" s="533" customFormat="1" ht="42" customHeight="1" x14ac:dyDescent="0.35">
      <c r="A9" s="675"/>
      <c r="B9" s="675"/>
      <c r="C9" s="688"/>
      <c r="D9" s="708"/>
      <c r="E9" s="708"/>
      <c r="F9" s="703" t="s">
        <v>539</v>
      </c>
      <c r="G9" s="704"/>
      <c r="H9" s="705"/>
      <c r="I9" s="711" t="s">
        <v>540</v>
      </c>
      <c r="J9" s="712"/>
      <c r="K9" s="713"/>
      <c r="L9" s="703" t="s">
        <v>539</v>
      </c>
      <c r="M9" s="704"/>
      <c r="N9" s="705"/>
      <c r="O9" s="703" t="s">
        <v>541</v>
      </c>
      <c r="P9" s="704"/>
      <c r="Q9" s="705"/>
      <c r="R9" s="703" t="s">
        <v>541</v>
      </c>
      <c r="S9" s="704"/>
      <c r="T9" s="705"/>
      <c r="U9" s="703" t="s">
        <v>542</v>
      </c>
      <c r="V9" s="704"/>
      <c r="W9" s="705"/>
      <c r="X9" s="703" t="s">
        <v>543</v>
      </c>
      <c r="Y9" s="704"/>
      <c r="Z9" s="705"/>
    </row>
    <row r="10" spans="1:26" s="536" customFormat="1" ht="29" customHeight="1" x14ac:dyDescent="0.35">
      <c r="A10" s="675"/>
      <c r="B10" s="675"/>
      <c r="C10" s="688"/>
      <c r="D10" s="709"/>
      <c r="E10" s="709"/>
      <c r="F10" s="696" t="s">
        <v>514</v>
      </c>
      <c r="G10" s="706" t="s">
        <v>423</v>
      </c>
      <c r="H10" s="707"/>
      <c r="I10" s="696" t="s">
        <v>514</v>
      </c>
      <c r="J10" s="706" t="s">
        <v>423</v>
      </c>
      <c r="K10" s="707"/>
      <c r="L10" s="696" t="s">
        <v>514</v>
      </c>
      <c r="M10" s="706" t="s">
        <v>423</v>
      </c>
      <c r="N10" s="707"/>
      <c r="O10" s="696" t="s">
        <v>514</v>
      </c>
      <c r="P10" s="706" t="s">
        <v>423</v>
      </c>
      <c r="Q10" s="707"/>
      <c r="R10" s="696" t="s">
        <v>514</v>
      </c>
      <c r="S10" s="706" t="s">
        <v>423</v>
      </c>
      <c r="T10" s="707"/>
      <c r="U10" s="696" t="s">
        <v>514</v>
      </c>
      <c r="V10" s="706" t="s">
        <v>423</v>
      </c>
      <c r="W10" s="707"/>
      <c r="X10" s="696" t="s">
        <v>514</v>
      </c>
      <c r="Y10" s="706" t="s">
        <v>423</v>
      </c>
      <c r="Z10" s="707"/>
    </row>
    <row r="11" spans="1:26" s="534" customFormat="1" ht="26" x14ac:dyDescent="0.35">
      <c r="A11" s="675"/>
      <c r="B11" s="675"/>
      <c r="C11" s="688"/>
      <c r="D11" s="710"/>
      <c r="E11" s="710"/>
      <c r="F11" s="697"/>
      <c r="G11" s="535" t="s">
        <v>426</v>
      </c>
      <c r="H11" s="535" t="s">
        <v>427</v>
      </c>
      <c r="I11" s="697"/>
      <c r="J11" s="535" t="s">
        <v>426</v>
      </c>
      <c r="K11" s="535" t="s">
        <v>427</v>
      </c>
      <c r="L11" s="697"/>
      <c r="M11" s="535" t="s">
        <v>426</v>
      </c>
      <c r="N11" s="535" t="s">
        <v>427</v>
      </c>
      <c r="O11" s="697"/>
      <c r="P11" s="535" t="s">
        <v>426</v>
      </c>
      <c r="Q11" s="535" t="s">
        <v>427</v>
      </c>
      <c r="R11" s="697"/>
      <c r="S11" s="535" t="s">
        <v>426</v>
      </c>
      <c r="T11" s="535" t="s">
        <v>427</v>
      </c>
      <c r="U11" s="697"/>
      <c r="V11" s="535" t="s">
        <v>426</v>
      </c>
      <c r="W11" s="535" t="s">
        <v>427</v>
      </c>
      <c r="X11" s="697"/>
      <c r="Y11" s="535" t="s">
        <v>426</v>
      </c>
      <c r="Z11" s="535" t="s">
        <v>427</v>
      </c>
    </row>
    <row r="12" spans="1:26" s="538" customFormat="1" ht="20.5" customHeight="1" x14ac:dyDescent="0.35">
      <c r="A12" s="532"/>
      <c r="B12" s="532" t="s">
        <v>515</v>
      </c>
      <c r="C12" s="537">
        <f>SUM(C13:C15)</f>
        <v>1998</v>
      </c>
      <c r="D12" s="537">
        <f t="shared" ref="D12:Z12" si="0">SUM(D13:D15)</f>
        <v>1937</v>
      </c>
      <c r="E12" s="537">
        <f t="shared" si="0"/>
        <v>61</v>
      </c>
      <c r="F12" s="537">
        <f t="shared" si="0"/>
        <v>1390.8000000000002</v>
      </c>
      <c r="G12" s="537">
        <f t="shared" si="0"/>
        <v>1342.9</v>
      </c>
      <c r="H12" s="537">
        <f t="shared" si="0"/>
        <v>47.9</v>
      </c>
      <c r="I12" s="537">
        <f t="shared" si="0"/>
        <v>333.6</v>
      </c>
      <c r="J12" s="537">
        <f t="shared" si="0"/>
        <v>330</v>
      </c>
      <c r="K12" s="537">
        <f t="shared" si="0"/>
        <v>3.6</v>
      </c>
      <c r="L12" s="537">
        <f t="shared" si="0"/>
        <v>59.1</v>
      </c>
      <c r="M12" s="537">
        <f t="shared" si="0"/>
        <v>57</v>
      </c>
      <c r="N12" s="537">
        <f t="shared" si="0"/>
        <v>2.1</v>
      </c>
      <c r="O12" s="537">
        <f t="shared" si="0"/>
        <v>16.8</v>
      </c>
      <c r="P12" s="537">
        <f t="shared" si="0"/>
        <v>15</v>
      </c>
      <c r="Q12" s="537">
        <f t="shared" si="0"/>
        <v>1.8</v>
      </c>
      <c r="R12" s="537">
        <f t="shared" si="0"/>
        <v>15.3</v>
      </c>
      <c r="S12" s="537">
        <f t="shared" si="0"/>
        <v>13.5</v>
      </c>
      <c r="T12" s="537">
        <f t="shared" si="0"/>
        <v>1.8</v>
      </c>
      <c r="U12" s="537">
        <f t="shared" si="0"/>
        <v>155.1</v>
      </c>
      <c r="V12" s="537">
        <f t="shared" si="0"/>
        <v>153.1</v>
      </c>
      <c r="W12" s="537">
        <f t="shared" si="0"/>
        <v>2</v>
      </c>
      <c r="X12" s="537">
        <f t="shared" si="0"/>
        <v>27.3</v>
      </c>
      <c r="Y12" s="537">
        <f t="shared" si="0"/>
        <v>25.5</v>
      </c>
      <c r="Z12" s="537">
        <f t="shared" si="0"/>
        <v>1.8</v>
      </c>
    </row>
    <row r="13" spans="1:26" s="538" customFormat="1" ht="23.5" customHeight="1" x14ac:dyDescent="0.35">
      <c r="A13" s="539">
        <v>1</v>
      </c>
      <c r="B13" s="540" t="s">
        <v>498</v>
      </c>
      <c r="C13" s="541">
        <f>D13+E13</f>
        <v>424.8</v>
      </c>
      <c r="D13" s="541">
        <f t="shared" ref="D13:E15" si="1">G13+J13+M13+P13+S13+V13+Y13</f>
        <v>415.5</v>
      </c>
      <c r="E13" s="541">
        <f t="shared" si="1"/>
        <v>9.3000000000000007</v>
      </c>
      <c r="F13" s="542">
        <f>G13+H13</f>
        <v>0</v>
      </c>
      <c r="G13" s="543"/>
      <c r="H13" s="543"/>
      <c r="I13" s="544">
        <f>SUM(J13:K13)</f>
        <v>333.6</v>
      </c>
      <c r="J13" s="544">
        <v>330</v>
      </c>
      <c r="K13" s="544">
        <v>3.6</v>
      </c>
      <c r="L13" s="545">
        <f>SUM(M13:N13)</f>
        <v>59.1</v>
      </c>
      <c r="M13" s="546">
        <v>57</v>
      </c>
      <c r="N13" s="546">
        <v>2.1</v>
      </c>
      <c r="O13" s="545">
        <f>SUM(P13:Q13)</f>
        <v>16.8</v>
      </c>
      <c r="P13" s="546">
        <v>15</v>
      </c>
      <c r="Q13" s="546">
        <v>1.8</v>
      </c>
      <c r="R13" s="545">
        <f>SUM(S13:T13)</f>
        <v>15.3</v>
      </c>
      <c r="S13" s="546">
        <v>13.5</v>
      </c>
      <c r="T13" s="546">
        <v>1.8</v>
      </c>
      <c r="U13" s="547">
        <f>V13+W13</f>
        <v>0</v>
      </c>
      <c r="V13" s="548"/>
      <c r="W13" s="548"/>
      <c r="X13" s="547">
        <f>Y13+Z13</f>
        <v>0</v>
      </c>
      <c r="Y13" s="548"/>
      <c r="Z13" s="547"/>
    </row>
    <row r="14" spans="1:26" s="538" customFormat="1" ht="20.5" customHeight="1" x14ac:dyDescent="0.35">
      <c r="A14" s="549">
        <v>2</v>
      </c>
      <c r="B14" s="550" t="s">
        <v>350</v>
      </c>
      <c r="C14" s="541">
        <f>D14+E14</f>
        <v>1545.9</v>
      </c>
      <c r="D14" s="541">
        <f t="shared" si="1"/>
        <v>1496</v>
      </c>
      <c r="E14" s="541">
        <f t="shared" si="1"/>
        <v>49.9</v>
      </c>
      <c r="F14" s="541">
        <f>G14+H14</f>
        <v>1390.8000000000002</v>
      </c>
      <c r="G14" s="543">
        <v>1342.9</v>
      </c>
      <c r="H14" s="543">
        <v>47.9</v>
      </c>
      <c r="I14" s="551"/>
      <c r="J14" s="552"/>
      <c r="K14" s="552"/>
      <c r="L14" s="552"/>
      <c r="M14" s="552"/>
      <c r="N14" s="552"/>
      <c r="O14" s="552"/>
      <c r="P14" s="552"/>
      <c r="Q14" s="552"/>
      <c r="R14" s="552"/>
      <c r="S14" s="552"/>
      <c r="T14" s="552"/>
      <c r="U14" s="541">
        <f>V14+W14</f>
        <v>155.1</v>
      </c>
      <c r="V14" s="542">
        <v>153.1</v>
      </c>
      <c r="W14" s="542">
        <v>2</v>
      </c>
      <c r="X14" s="541">
        <f>Y14+Z14</f>
        <v>0</v>
      </c>
      <c r="Y14" s="553"/>
      <c r="Z14" s="553"/>
    </row>
    <row r="15" spans="1:26" s="538" customFormat="1" ht="27.5" customHeight="1" x14ac:dyDescent="0.35">
      <c r="A15" s="549">
        <v>3</v>
      </c>
      <c r="B15" s="550" t="s">
        <v>516</v>
      </c>
      <c r="C15" s="541">
        <f>D15+E15</f>
        <v>27.3</v>
      </c>
      <c r="D15" s="541">
        <f t="shared" si="1"/>
        <v>25.5</v>
      </c>
      <c r="E15" s="541">
        <f t="shared" si="1"/>
        <v>1.8</v>
      </c>
      <c r="F15" s="541">
        <f>G15+H15</f>
        <v>0</v>
      </c>
      <c r="G15" s="543"/>
      <c r="H15" s="543"/>
      <c r="I15" s="551"/>
      <c r="J15" s="552"/>
      <c r="K15" s="552"/>
      <c r="L15" s="552"/>
      <c r="M15" s="552"/>
      <c r="N15" s="579"/>
      <c r="O15" s="552"/>
      <c r="P15" s="552"/>
      <c r="Q15" s="552"/>
      <c r="R15" s="552"/>
      <c r="S15" s="552"/>
      <c r="T15" s="552"/>
      <c r="U15" s="541"/>
      <c r="V15" s="553"/>
      <c r="W15" s="553"/>
      <c r="X15" s="541">
        <f>Y15+Z15</f>
        <v>27.3</v>
      </c>
      <c r="Y15" s="553">
        <v>25.5</v>
      </c>
      <c r="Z15" s="553">
        <v>1.8</v>
      </c>
    </row>
    <row r="16" spans="1:26" x14ac:dyDescent="0.35">
      <c r="J16" s="554"/>
    </row>
  </sheetData>
  <mergeCells count="44">
    <mergeCell ref="X9:Z9"/>
    <mergeCell ref="F9:H9"/>
    <mergeCell ref="X10:X11"/>
    <mergeCell ref="Y10:Z10"/>
    <mergeCell ref="D9:D11"/>
    <mergeCell ref="E9:E11"/>
    <mergeCell ref="I9:K9"/>
    <mergeCell ref="L9:N9"/>
    <mergeCell ref="R10:R11"/>
    <mergeCell ref="I10:I11"/>
    <mergeCell ref="J10:K10"/>
    <mergeCell ref="L10:L11"/>
    <mergeCell ref="M10:N10"/>
    <mergeCell ref="O10:O11"/>
    <mergeCell ref="P10:Q10"/>
    <mergeCell ref="O9:Q9"/>
    <mergeCell ref="R9:T9"/>
    <mergeCell ref="U9:W9"/>
    <mergeCell ref="G10:H10"/>
    <mergeCell ref="I6:N6"/>
    <mergeCell ref="S10:T10"/>
    <mergeCell ref="U10:U11"/>
    <mergeCell ref="V10:W10"/>
    <mergeCell ref="W1:Z1"/>
    <mergeCell ref="A2:Z2"/>
    <mergeCell ref="A3:Z3"/>
    <mergeCell ref="I4:J4"/>
    <mergeCell ref="V4:Z4"/>
    <mergeCell ref="A5:A11"/>
    <mergeCell ref="B5:B11"/>
    <mergeCell ref="C5:E7"/>
    <mergeCell ref="F5:Z5"/>
    <mergeCell ref="F6:H8"/>
    <mergeCell ref="O6:T6"/>
    <mergeCell ref="U6:Z6"/>
    <mergeCell ref="I7:K8"/>
    <mergeCell ref="L7:N8"/>
    <mergeCell ref="O7:Q8"/>
    <mergeCell ref="R7:T8"/>
    <mergeCell ref="U7:W8"/>
    <mergeCell ref="X7:Z8"/>
    <mergeCell ref="C8:C11"/>
    <mergeCell ref="D8:E8"/>
    <mergeCell ref="F10:F11"/>
  </mergeCells>
  <pageMargins left="0" right="0.7" top="0" bottom="0" header="0" footer="0"/>
  <pageSetup paperSize="9" scale="61"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545A-096A-4B07-8E3B-108B71FAD547}">
  <dimension ref="A1:V18"/>
  <sheetViews>
    <sheetView topLeftCell="A7" workbookViewId="0">
      <selection activeCell="S14" sqref="S14:T14"/>
    </sheetView>
  </sheetViews>
  <sheetFormatPr defaultColWidth="6.75" defaultRowHeight="18" x14ac:dyDescent="0.35"/>
  <cols>
    <col min="1" max="1" width="4.1640625" style="529" customWidth="1"/>
    <col min="2" max="2" width="14.08203125" style="529" customWidth="1"/>
    <col min="3" max="3" width="7.33203125" style="529" customWidth="1"/>
    <col min="4" max="4" width="8.25" style="529" customWidth="1"/>
    <col min="5" max="5" width="7.33203125" style="529" customWidth="1"/>
    <col min="6" max="6" width="6" style="556" customWidth="1"/>
    <col min="7" max="7" width="6.9140625" style="556" customWidth="1"/>
    <col min="8" max="8" width="5.58203125" style="556" customWidth="1"/>
    <col min="9" max="9" width="5.9140625" style="556" customWidth="1"/>
    <col min="10" max="10" width="6.33203125" style="556" customWidth="1"/>
    <col min="11" max="11" width="5.58203125" style="556" customWidth="1"/>
    <col min="12" max="12" width="5.9140625" style="556" customWidth="1"/>
    <col min="13" max="13" width="6.5" style="556" customWidth="1"/>
    <col min="14" max="14" width="5.58203125" style="556" customWidth="1"/>
    <col min="15" max="15" width="5.83203125" style="556" customWidth="1"/>
    <col min="16" max="16" width="6.4140625" style="556" customWidth="1"/>
    <col min="17" max="17" width="5.58203125" style="556" customWidth="1"/>
    <col min="18" max="18" width="6" style="556" customWidth="1"/>
    <col min="19" max="19" width="6.08203125" style="529" customWidth="1"/>
    <col min="20" max="20" width="7.1640625" style="529" customWidth="1"/>
    <col min="21" max="232" width="7.83203125" style="529" customWidth="1"/>
    <col min="233" max="233" width="4.6640625" style="529" customWidth="1"/>
    <col min="234" max="234" width="20.58203125" style="529" customWidth="1"/>
    <col min="235" max="235" width="9.08203125" style="529" customWidth="1"/>
    <col min="236" max="236" width="9.25" style="529" customWidth="1"/>
    <col min="237" max="237" width="7.33203125" style="529" customWidth="1"/>
    <col min="238" max="240" width="0" style="529" hidden="1" customWidth="1"/>
    <col min="241" max="246" width="6" style="529" customWidth="1"/>
    <col min="247" max="256" width="6.75" style="529"/>
    <col min="257" max="257" width="4.1640625" style="529" customWidth="1"/>
    <col min="258" max="258" width="14.08203125" style="529" customWidth="1"/>
    <col min="259" max="259" width="7.33203125" style="529" customWidth="1"/>
    <col min="260" max="260" width="8.25" style="529" customWidth="1"/>
    <col min="261" max="261" width="7.33203125" style="529" customWidth="1"/>
    <col min="262" max="262" width="6" style="529" customWidth="1"/>
    <col min="263" max="263" width="6.9140625" style="529" customWidth="1"/>
    <col min="264" max="264" width="5.58203125" style="529" customWidth="1"/>
    <col min="265" max="265" width="5.9140625" style="529" customWidth="1"/>
    <col min="266" max="266" width="6.33203125" style="529" customWidth="1"/>
    <col min="267" max="267" width="5.58203125" style="529" customWidth="1"/>
    <col min="268" max="268" width="5.9140625" style="529" customWidth="1"/>
    <col min="269" max="269" width="6.5" style="529" customWidth="1"/>
    <col min="270" max="270" width="5.58203125" style="529" customWidth="1"/>
    <col min="271" max="271" width="5.83203125" style="529" customWidth="1"/>
    <col min="272" max="272" width="6.4140625" style="529" customWidth="1"/>
    <col min="273" max="273" width="5.58203125" style="529" customWidth="1"/>
    <col min="274" max="274" width="6" style="529" customWidth="1"/>
    <col min="275" max="275" width="6.08203125" style="529" customWidth="1"/>
    <col min="276" max="276" width="6.5" style="529" customWidth="1"/>
    <col min="277" max="488" width="7.83203125" style="529" customWidth="1"/>
    <col min="489" max="489" width="4.6640625" style="529" customWidth="1"/>
    <col min="490" max="490" width="20.58203125" style="529" customWidth="1"/>
    <col min="491" max="491" width="9.08203125" style="529" customWidth="1"/>
    <col min="492" max="492" width="9.25" style="529" customWidth="1"/>
    <col min="493" max="493" width="7.33203125" style="529" customWidth="1"/>
    <col min="494" max="496" width="0" style="529" hidden="1" customWidth="1"/>
    <col min="497" max="502" width="6" style="529" customWidth="1"/>
    <col min="503" max="512" width="6.75" style="529"/>
    <col min="513" max="513" width="4.1640625" style="529" customWidth="1"/>
    <col min="514" max="514" width="14.08203125" style="529" customWidth="1"/>
    <col min="515" max="515" width="7.33203125" style="529" customWidth="1"/>
    <col min="516" max="516" width="8.25" style="529" customWidth="1"/>
    <col min="517" max="517" width="7.33203125" style="529" customWidth="1"/>
    <col min="518" max="518" width="6" style="529" customWidth="1"/>
    <col min="519" max="519" width="6.9140625" style="529" customWidth="1"/>
    <col min="520" max="520" width="5.58203125" style="529" customWidth="1"/>
    <col min="521" max="521" width="5.9140625" style="529" customWidth="1"/>
    <col min="522" max="522" width="6.33203125" style="529" customWidth="1"/>
    <col min="523" max="523" width="5.58203125" style="529" customWidth="1"/>
    <col min="524" max="524" width="5.9140625" style="529" customWidth="1"/>
    <col min="525" max="525" width="6.5" style="529" customWidth="1"/>
    <col min="526" max="526" width="5.58203125" style="529" customWidth="1"/>
    <col min="527" max="527" width="5.83203125" style="529" customWidth="1"/>
    <col min="528" max="528" width="6.4140625" style="529" customWidth="1"/>
    <col min="529" max="529" width="5.58203125" style="529" customWidth="1"/>
    <col min="530" max="530" width="6" style="529" customWidth="1"/>
    <col min="531" max="531" width="6.08203125" style="529" customWidth="1"/>
    <col min="532" max="532" width="6.5" style="529" customWidth="1"/>
    <col min="533" max="744" width="7.83203125" style="529" customWidth="1"/>
    <col min="745" max="745" width="4.6640625" style="529" customWidth="1"/>
    <col min="746" max="746" width="20.58203125" style="529" customWidth="1"/>
    <col min="747" max="747" width="9.08203125" style="529" customWidth="1"/>
    <col min="748" max="748" width="9.25" style="529" customWidth="1"/>
    <col min="749" max="749" width="7.33203125" style="529" customWidth="1"/>
    <col min="750" max="752" width="0" style="529" hidden="1" customWidth="1"/>
    <col min="753" max="758" width="6" style="529" customWidth="1"/>
    <col min="759" max="768" width="6.75" style="529"/>
    <col min="769" max="769" width="4.1640625" style="529" customWidth="1"/>
    <col min="770" max="770" width="14.08203125" style="529" customWidth="1"/>
    <col min="771" max="771" width="7.33203125" style="529" customWidth="1"/>
    <col min="772" max="772" width="8.25" style="529" customWidth="1"/>
    <col min="773" max="773" width="7.33203125" style="529" customWidth="1"/>
    <col min="774" max="774" width="6" style="529" customWidth="1"/>
    <col min="775" max="775" width="6.9140625" style="529" customWidth="1"/>
    <col min="776" max="776" width="5.58203125" style="529" customWidth="1"/>
    <col min="777" max="777" width="5.9140625" style="529" customWidth="1"/>
    <col min="778" max="778" width="6.33203125" style="529" customWidth="1"/>
    <col min="779" max="779" width="5.58203125" style="529" customWidth="1"/>
    <col min="780" max="780" width="5.9140625" style="529" customWidth="1"/>
    <col min="781" max="781" width="6.5" style="529" customWidth="1"/>
    <col min="782" max="782" width="5.58203125" style="529" customWidth="1"/>
    <col min="783" max="783" width="5.83203125" style="529" customWidth="1"/>
    <col min="784" max="784" width="6.4140625" style="529" customWidth="1"/>
    <col min="785" max="785" width="5.58203125" style="529" customWidth="1"/>
    <col min="786" max="786" width="6" style="529" customWidth="1"/>
    <col min="787" max="787" width="6.08203125" style="529" customWidth="1"/>
    <col min="788" max="788" width="6.5" style="529" customWidth="1"/>
    <col min="789" max="1000" width="7.83203125" style="529" customWidth="1"/>
    <col min="1001" max="1001" width="4.6640625" style="529" customWidth="1"/>
    <col min="1002" max="1002" width="20.58203125" style="529" customWidth="1"/>
    <col min="1003" max="1003" width="9.08203125" style="529" customWidth="1"/>
    <col min="1004" max="1004" width="9.25" style="529" customWidth="1"/>
    <col min="1005" max="1005" width="7.33203125" style="529" customWidth="1"/>
    <col min="1006" max="1008" width="0" style="529" hidden="1" customWidth="1"/>
    <col min="1009" max="1014" width="6" style="529" customWidth="1"/>
    <col min="1015" max="1024" width="6.75" style="529"/>
    <col min="1025" max="1025" width="4.1640625" style="529" customWidth="1"/>
    <col min="1026" max="1026" width="14.08203125" style="529" customWidth="1"/>
    <col min="1027" max="1027" width="7.33203125" style="529" customWidth="1"/>
    <col min="1028" max="1028" width="8.25" style="529" customWidth="1"/>
    <col min="1029" max="1029" width="7.33203125" style="529" customWidth="1"/>
    <col min="1030" max="1030" width="6" style="529" customWidth="1"/>
    <col min="1031" max="1031" width="6.9140625" style="529" customWidth="1"/>
    <col min="1032" max="1032" width="5.58203125" style="529" customWidth="1"/>
    <col min="1033" max="1033" width="5.9140625" style="529" customWidth="1"/>
    <col min="1034" max="1034" width="6.33203125" style="529" customWidth="1"/>
    <col min="1035" max="1035" width="5.58203125" style="529" customWidth="1"/>
    <col min="1036" max="1036" width="5.9140625" style="529" customWidth="1"/>
    <col min="1037" max="1037" width="6.5" style="529" customWidth="1"/>
    <col min="1038" max="1038" width="5.58203125" style="529" customWidth="1"/>
    <col min="1039" max="1039" width="5.83203125" style="529" customWidth="1"/>
    <col min="1040" max="1040" width="6.4140625" style="529" customWidth="1"/>
    <col min="1041" max="1041" width="5.58203125" style="529" customWidth="1"/>
    <col min="1042" max="1042" width="6" style="529" customWidth="1"/>
    <col min="1043" max="1043" width="6.08203125" style="529" customWidth="1"/>
    <col min="1044" max="1044" width="6.5" style="529" customWidth="1"/>
    <col min="1045" max="1256" width="7.83203125" style="529" customWidth="1"/>
    <col min="1257" max="1257" width="4.6640625" style="529" customWidth="1"/>
    <col min="1258" max="1258" width="20.58203125" style="529" customWidth="1"/>
    <col min="1259" max="1259" width="9.08203125" style="529" customWidth="1"/>
    <col min="1260" max="1260" width="9.25" style="529" customWidth="1"/>
    <col min="1261" max="1261" width="7.33203125" style="529" customWidth="1"/>
    <col min="1262" max="1264" width="0" style="529" hidden="1" customWidth="1"/>
    <col min="1265" max="1270" width="6" style="529" customWidth="1"/>
    <col min="1271" max="1280" width="6.75" style="529"/>
    <col min="1281" max="1281" width="4.1640625" style="529" customWidth="1"/>
    <col min="1282" max="1282" width="14.08203125" style="529" customWidth="1"/>
    <col min="1283" max="1283" width="7.33203125" style="529" customWidth="1"/>
    <col min="1284" max="1284" width="8.25" style="529" customWidth="1"/>
    <col min="1285" max="1285" width="7.33203125" style="529" customWidth="1"/>
    <col min="1286" max="1286" width="6" style="529" customWidth="1"/>
    <col min="1287" max="1287" width="6.9140625" style="529" customWidth="1"/>
    <col min="1288" max="1288" width="5.58203125" style="529" customWidth="1"/>
    <col min="1289" max="1289" width="5.9140625" style="529" customWidth="1"/>
    <col min="1290" max="1290" width="6.33203125" style="529" customWidth="1"/>
    <col min="1291" max="1291" width="5.58203125" style="529" customWidth="1"/>
    <col min="1292" max="1292" width="5.9140625" style="529" customWidth="1"/>
    <col min="1293" max="1293" width="6.5" style="529" customWidth="1"/>
    <col min="1294" max="1294" width="5.58203125" style="529" customWidth="1"/>
    <col min="1295" max="1295" width="5.83203125" style="529" customWidth="1"/>
    <col min="1296" max="1296" width="6.4140625" style="529" customWidth="1"/>
    <col min="1297" max="1297" width="5.58203125" style="529" customWidth="1"/>
    <col min="1298" max="1298" width="6" style="529" customWidth="1"/>
    <col min="1299" max="1299" width="6.08203125" style="529" customWidth="1"/>
    <col min="1300" max="1300" width="6.5" style="529" customWidth="1"/>
    <col min="1301" max="1512" width="7.83203125" style="529" customWidth="1"/>
    <col min="1513" max="1513" width="4.6640625" style="529" customWidth="1"/>
    <col min="1514" max="1514" width="20.58203125" style="529" customWidth="1"/>
    <col min="1515" max="1515" width="9.08203125" style="529" customWidth="1"/>
    <col min="1516" max="1516" width="9.25" style="529" customWidth="1"/>
    <col min="1517" max="1517" width="7.33203125" style="529" customWidth="1"/>
    <col min="1518" max="1520" width="0" style="529" hidden="1" customWidth="1"/>
    <col min="1521" max="1526" width="6" style="529" customWidth="1"/>
    <col min="1527" max="1536" width="6.75" style="529"/>
    <col min="1537" max="1537" width="4.1640625" style="529" customWidth="1"/>
    <col min="1538" max="1538" width="14.08203125" style="529" customWidth="1"/>
    <col min="1539" max="1539" width="7.33203125" style="529" customWidth="1"/>
    <col min="1540" max="1540" width="8.25" style="529" customWidth="1"/>
    <col min="1541" max="1541" width="7.33203125" style="529" customWidth="1"/>
    <col min="1542" max="1542" width="6" style="529" customWidth="1"/>
    <col min="1543" max="1543" width="6.9140625" style="529" customWidth="1"/>
    <col min="1544" max="1544" width="5.58203125" style="529" customWidth="1"/>
    <col min="1545" max="1545" width="5.9140625" style="529" customWidth="1"/>
    <col min="1546" max="1546" width="6.33203125" style="529" customWidth="1"/>
    <col min="1547" max="1547" width="5.58203125" style="529" customWidth="1"/>
    <col min="1548" max="1548" width="5.9140625" style="529" customWidth="1"/>
    <col min="1549" max="1549" width="6.5" style="529" customWidth="1"/>
    <col min="1550" max="1550" width="5.58203125" style="529" customWidth="1"/>
    <col min="1551" max="1551" width="5.83203125" style="529" customWidth="1"/>
    <col min="1552" max="1552" width="6.4140625" style="529" customWidth="1"/>
    <col min="1553" max="1553" width="5.58203125" style="529" customWidth="1"/>
    <col min="1554" max="1554" width="6" style="529" customWidth="1"/>
    <col min="1555" max="1555" width="6.08203125" style="529" customWidth="1"/>
    <col min="1556" max="1556" width="6.5" style="529" customWidth="1"/>
    <col min="1557" max="1768" width="7.83203125" style="529" customWidth="1"/>
    <col min="1769" max="1769" width="4.6640625" style="529" customWidth="1"/>
    <col min="1770" max="1770" width="20.58203125" style="529" customWidth="1"/>
    <col min="1771" max="1771" width="9.08203125" style="529" customWidth="1"/>
    <col min="1772" max="1772" width="9.25" style="529" customWidth="1"/>
    <col min="1773" max="1773" width="7.33203125" style="529" customWidth="1"/>
    <col min="1774" max="1776" width="0" style="529" hidden="1" customWidth="1"/>
    <col min="1777" max="1782" width="6" style="529" customWidth="1"/>
    <col min="1783" max="1792" width="6.75" style="529"/>
    <col min="1793" max="1793" width="4.1640625" style="529" customWidth="1"/>
    <col min="1794" max="1794" width="14.08203125" style="529" customWidth="1"/>
    <col min="1795" max="1795" width="7.33203125" style="529" customWidth="1"/>
    <col min="1796" max="1796" width="8.25" style="529" customWidth="1"/>
    <col min="1797" max="1797" width="7.33203125" style="529" customWidth="1"/>
    <col min="1798" max="1798" width="6" style="529" customWidth="1"/>
    <col min="1799" max="1799" width="6.9140625" style="529" customWidth="1"/>
    <col min="1800" max="1800" width="5.58203125" style="529" customWidth="1"/>
    <col min="1801" max="1801" width="5.9140625" style="529" customWidth="1"/>
    <col min="1802" max="1802" width="6.33203125" style="529" customWidth="1"/>
    <col min="1803" max="1803" width="5.58203125" style="529" customWidth="1"/>
    <col min="1804" max="1804" width="5.9140625" style="529" customWidth="1"/>
    <col min="1805" max="1805" width="6.5" style="529" customWidth="1"/>
    <col min="1806" max="1806" width="5.58203125" style="529" customWidth="1"/>
    <col min="1807" max="1807" width="5.83203125" style="529" customWidth="1"/>
    <col min="1808" max="1808" width="6.4140625" style="529" customWidth="1"/>
    <col min="1809" max="1809" width="5.58203125" style="529" customWidth="1"/>
    <col min="1810" max="1810" width="6" style="529" customWidth="1"/>
    <col min="1811" max="1811" width="6.08203125" style="529" customWidth="1"/>
    <col min="1812" max="1812" width="6.5" style="529" customWidth="1"/>
    <col min="1813" max="2024" width="7.83203125" style="529" customWidth="1"/>
    <col min="2025" max="2025" width="4.6640625" style="529" customWidth="1"/>
    <col min="2026" max="2026" width="20.58203125" style="529" customWidth="1"/>
    <col min="2027" max="2027" width="9.08203125" style="529" customWidth="1"/>
    <col min="2028" max="2028" width="9.25" style="529" customWidth="1"/>
    <col min="2029" max="2029" width="7.33203125" style="529" customWidth="1"/>
    <col min="2030" max="2032" width="0" style="529" hidden="1" customWidth="1"/>
    <col min="2033" max="2038" width="6" style="529" customWidth="1"/>
    <col min="2039" max="2048" width="6.75" style="529"/>
    <col min="2049" max="2049" width="4.1640625" style="529" customWidth="1"/>
    <col min="2050" max="2050" width="14.08203125" style="529" customWidth="1"/>
    <col min="2051" max="2051" width="7.33203125" style="529" customWidth="1"/>
    <col min="2052" max="2052" width="8.25" style="529" customWidth="1"/>
    <col min="2053" max="2053" width="7.33203125" style="529" customWidth="1"/>
    <col min="2054" max="2054" width="6" style="529" customWidth="1"/>
    <col min="2055" max="2055" width="6.9140625" style="529" customWidth="1"/>
    <col min="2056" max="2056" width="5.58203125" style="529" customWidth="1"/>
    <col min="2057" max="2057" width="5.9140625" style="529" customWidth="1"/>
    <col min="2058" max="2058" width="6.33203125" style="529" customWidth="1"/>
    <col min="2059" max="2059" width="5.58203125" style="529" customWidth="1"/>
    <col min="2060" max="2060" width="5.9140625" style="529" customWidth="1"/>
    <col min="2061" max="2061" width="6.5" style="529" customWidth="1"/>
    <col min="2062" max="2062" width="5.58203125" style="529" customWidth="1"/>
    <col min="2063" max="2063" width="5.83203125" style="529" customWidth="1"/>
    <col min="2064" max="2064" width="6.4140625" style="529" customWidth="1"/>
    <col min="2065" max="2065" width="5.58203125" style="529" customWidth="1"/>
    <col min="2066" max="2066" width="6" style="529" customWidth="1"/>
    <col min="2067" max="2067" width="6.08203125" style="529" customWidth="1"/>
    <col min="2068" max="2068" width="6.5" style="529" customWidth="1"/>
    <col min="2069" max="2280" width="7.83203125" style="529" customWidth="1"/>
    <col min="2281" max="2281" width="4.6640625" style="529" customWidth="1"/>
    <col min="2282" max="2282" width="20.58203125" style="529" customWidth="1"/>
    <col min="2283" max="2283" width="9.08203125" style="529" customWidth="1"/>
    <col min="2284" max="2284" width="9.25" style="529" customWidth="1"/>
    <col min="2285" max="2285" width="7.33203125" style="529" customWidth="1"/>
    <col min="2286" max="2288" width="0" style="529" hidden="1" customWidth="1"/>
    <col min="2289" max="2294" width="6" style="529" customWidth="1"/>
    <col min="2295" max="2304" width="6.75" style="529"/>
    <col min="2305" max="2305" width="4.1640625" style="529" customWidth="1"/>
    <col min="2306" max="2306" width="14.08203125" style="529" customWidth="1"/>
    <col min="2307" max="2307" width="7.33203125" style="529" customWidth="1"/>
    <col min="2308" max="2308" width="8.25" style="529" customWidth="1"/>
    <col min="2309" max="2309" width="7.33203125" style="529" customWidth="1"/>
    <col min="2310" max="2310" width="6" style="529" customWidth="1"/>
    <col min="2311" max="2311" width="6.9140625" style="529" customWidth="1"/>
    <col min="2312" max="2312" width="5.58203125" style="529" customWidth="1"/>
    <col min="2313" max="2313" width="5.9140625" style="529" customWidth="1"/>
    <col min="2314" max="2314" width="6.33203125" style="529" customWidth="1"/>
    <col min="2315" max="2315" width="5.58203125" style="529" customWidth="1"/>
    <col min="2316" max="2316" width="5.9140625" style="529" customWidth="1"/>
    <col min="2317" max="2317" width="6.5" style="529" customWidth="1"/>
    <col min="2318" max="2318" width="5.58203125" style="529" customWidth="1"/>
    <col min="2319" max="2319" width="5.83203125" style="529" customWidth="1"/>
    <col min="2320" max="2320" width="6.4140625" style="529" customWidth="1"/>
    <col min="2321" max="2321" width="5.58203125" style="529" customWidth="1"/>
    <col min="2322" max="2322" width="6" style="529" customWidth="1"/>
    <col min="2323" max="2323" width="6.08203125" style="529" customWidth="1"/>
    <col min="2324" max="2324" width="6.5" style="529" customWidth="1"/>
    <col min="2325" max="2536" width="7.83203125" style="529" customWidth="1"/>
    <col min="2537" max="2537" width="4.6640625" style="529" customWidth="1"/>
    <col min="2538" max="2538" width="20.58203125" style="529" customWidth="1"/>
    <col min="2539" max="2539" width="9.08203125" style="529" customWidth="1"/>
    <col min="2540" max="2540" width="9.25" style="529" customWidth="1"/>
    <col min="2541" max="2541" width="7.33203125" style="529" customWidth="1"/>
    <col min="2542" max="2544" width="0" style="529" hidden="1" customWidth="1"/>
    <col min="2545" max="2550" width="6" style="529" customWidth="1"/>
    <col min="2551" max="2560" width="6.75" style="529"/>
    <col min="2561" max="2561" width="4.1640625" style="529" customWidth="1"/>
    <col min="2562" max="2562" width="14.08203125" style="529" customWidth="1"/>
    <col min="2563" max="2563" width="7.33203125" style="529" customWidth="1"/>
    <col min="2564" max="2564" width="8.25" style="529" customWidth="1"/>
    <col min="2565" max="2565" width="7.33203125" style="529" customWidth="1"/>
    <col min="2566" max="2566" width="6" style="529" customWidth="1"/>
    <col min="2567" max="2567" width="6.9140625" style="529" customWidth="1"/>
    <col min="2568" max="2568" width="5.58203125" style="529" customWidth="1"/>
    <col min="2569" max="2569" width="5.9140625" style="529" customWidth="1"/>
    <col min="2570" max="2570" width="6.33203125" style="529" customWidth="1"/>
    <col min="2571" max="2571" width="5.58203125" style="529" customWidth="1"/>
    <col min="2572" max="2572" width="5.9140625" style="529" customWidth="1"/>
    <col min="2573" max="2573" width="6.5" style="529" customWidth="1"/>
    <col min="2574" max="2574" width="5.58203125" style="529" customWidth="1"/>
    <col min="2575" max="2575" width="5.83203125" style="529" customWidth="1"/>
    <col min="2576" max="2576" width="6.4140625" style="529" customWidth="1"/>
    <col min="2577" max="2577" width="5.58203125" style="529" customWidth="1"/>
    <col min="2578" max="2578" width="6" style="529" customWidth="1"/>
    <col min="2579" max="2579" width="6.08203125" style="529" customWidth="1"/>
    <col min="2580" max="2580" width="6.5" style="529" customWidth="1"/>
    <col min="2581" max="2792" width="7.83203125" style="529" customWidth="1"/>
    <col min="2793" max="2793" width="4.6640625" style="529" customWidth="1"/>
    <col min="2794" max="2794" width="20.58203125" style="529" customWidth="1"/>
    <col min="2795" max="2795" width="9.08203125" style="529" customWidth="1"/>
    <col min="2796" max="2796" width="9.25" style="529" customWidth="1"/>
    <col min="2797" max="2797" width="7.33203125" style="529" customWidth="1"/>
    <col min="2798" max="2800" width="0" style="529" hidden="1" customWidth="1"/>
    <col min="2801" max="2806" width="6" style="529" customWidth="1"/>
    <col min="2807" max="2816" width="6.75" style="529"/>
    <col min="2817" max="2817" width="4.1640625" style="529" customWidth="1"/>
    <col min="2818" max="2818" width="14.08203125" style="529" customWidth="1"/>
    <col min="2819" max="2819" width="7.33203125" style="529" customWidth="1"/>
    <col min="2820" max="2820" width="8.25" style="529" customWidth="1"/>
    <col min="2821" max="2821" width="7.33203125" style="529" customWidth="1"/>
    <col min="2822" max="2822" width="6" style="529" customWidth="1"/>
    <col min="2823" max="2823" width="6.9140625" style="529" customWidth="1"/>
    <col min="2824" max="2824" width="5.58203125" style="529" customWidth="1"/>
    <col min="2825" max="2825" width="5.9140625" style="529" customWidth="1"/>
    <col min="2826" max="2826" width="6.33203125" style="529" customWidth="1"/>
    <col min="2827" max="2827" width="5.58203125" style="529" customWidth="1"/>
    <col min="2828" max="2828" width="5.9140625" style="529" customWidth="1"/>
    <col min="2829" max="2829" width="6.5" style="529" customWidth="1"/>
    <col min="2830" max="2830" width="5.58203125" style="529" customWidth="1"/>
    <col min="2831" max="2831" width="5.83203125" style="529" customWidth="1"/>
    <col min="2832" max="2832" width="6.4140625" style="529" customWidth="1"/>
    <col min="2833" max="2833" width="5.58203125" style="529" customWidth="1"/>
    <col min="2834" max="2834" width="6" style="529" customWidth="1"/>
    <col min="2835" max="2835" width="6.08203125" style="529" customWidth="1"/>
    <col min="2836" max="2836" width="6.5" style="529" customWidth="1"/>
    <col min="2837" max="3048" width="7.83203125" style="529" customWidth="1"/>
    <col min="3049" max="3049" width="4.6640625" style="529" customWidth="1"/>
    <col min="3050" max="3050" width="20.58203125" style="529" customWidth="1"/>
    <col min="3051" max="3051" width="9.08203125" style="529" customWidth="1"/>
    <col min="3052" max="3052" width="9.25" style="529" customWidth="1"/>
    <col min="3053" max="3053" width="7.33203125" style="529" customWidth="1"/>
    <col min="3054" max="3056" width="0" style="529" hidden="1" customWidth="1"/>
    <col min="3057" max="3062" width="6" style="529" customWidth="1"/>
    <col min="3063" max="3072" width="6.75" style="529"/>
    <col min="3073" max="3073" width="4.1640625" style="529" customWidth="1"/>
    <col min="3074" max="3074" width="14.08203125" style="529" customWidth="1"/>
    <col min="3075" max="3075" width="7.33203125" style="529" customWidth="1"/>
    <col min="3076" max="3076" width="8.25" style="529" customWidth="1"/>
    <col min="3077" max="3077" width="7.33203125" style="529" customWidth="1"/>
    <col min="3078" max="3078" width="6" style="529" customWidth="1"/>
    <col min="3079" max="3079" width="6.9140625" style="529" customWidth="1"/>
    <col min="3080" max="3080" width="5.58203125" style="529" customWidth="1"/>
    <col min="3081" max="3081" width="5.9140625" style="529" customWidth="1"/>
    <col min="3082" max="3082" width="6.33203125" style="529" customWidth="1"/>
    <col min="3083" max="3083" width="5.58203125" style="529" customWidth="1"/>
    <col min="3084" max="3084" width="5.9140625" style="529" customWidth="1"/>
    <col min="3085" max="3085" width="6.5" style="529" customWidth="1"/>
    <col min="3086" max="3086" width="5.58203125" style="529" customWidth="1"/>
    <col min="3087" max="3087" width="5.83203125" style="529" customWidth="1"/>
    <col min="3088" max="3088" width="6.4140625" style="529" customWidth="1"/>
    <col min="3089" max="3089" width="5.58203125" style="529" customWidth="1"/>
    <col min="3090" max="3090" width="6" style="529" customWidth="1"/>
    <col min="3091" max="3091" width="6.08203125" style="529" customWidth="1"/>
    <col min="3092" max="3092" width="6.5" style="529" customWidth="1"/>
    <col min="3093" max="3304" width="7.83203125" style="529" customWidth="1"/>
    <col min="3305" max="3305" width="4.6640625" style="529" customWidth="1"/>
    <col min="3306" max="3306" width="20.58203125" style="529" customWidth="1"/>
    <col min="3307" max="3307" width="9.08203125" style="529" customWidth="1"/>
    <col min="3308" max="3308" width="9.25" style="529" customWidth="1"/>
    <col min="3309" max="3309" width="7.33203125" style="529" customWidth="1"/>
    <col min="3310" max="3312" width="0" style="529" hidden="1" customWidth="1"/>
    <col min="3313" max="3318" width="6" style="529" customWidth="1"/>
    <col min="3319" max="3328" width="6.75" style="529"/>
    <col min="3329" max="3329" width="4.1640625" style="529" customWidth="1"/>
    <col min="3330" max="3330" width="14.08203125" style="529" customWidth="1"/>
    <col min="3331" max="3331" width="7.33203125" style="529" customWidth="1"/>
    <col min="3332" max="3332" width="8.25" style="529" customWidth="1"/>
    <col min="3333" max="3333" width="7.33203125" style="529" customWidth="1"/>
    <col min="3334" max="3334" width="6" style="529" customWidth="1"/>
    <col min="3335" max="3335" width="6.9140625" style="529" customWidth="1"/>
    <col min="3336" max="3336" width="5.58203125" style="529" customWidth="1"/>
    <col min="3337" max="3337" width="5.9140625" style="529" customWidth="1"/>
    <col min="3338" max="3338" width="6.33203125" style="529" customWidth="1"/>
    <col min="3339" max="3339" width="5.58203125" style="529" customWidth="1"/>
    <col min="3340" max="3340" width="5.9140625" style="529" customWidth="1"/>
    <col min="3341" max="3341" width="6.5" style="529" customWidth="1"/>
    <col min="3342" max="3342" width="5.58203125" style="529" customWidth="1"/>
    <col min="3343" max="3343" width="5.83203125" style="529" customWidth="1"/>
    <col min="3344" max="3344" width="6.4140625" style="529" customWidth="1"/>
    <col min="3345" max="3345" width="5.58203125" style="529" customWidth="1"/>
    <col min="3346" max="3346" width="6" style="529" customWidth="1"/>
    <col min="3347" max="3347" width="6.08203125" style="529" customWidth="1"/>
    <col min="3348" max="3348" width="6.5" style="529" customWidth="1"/>
    <col min="3349" max="3560" width="7.83203125" style="529" customWidth="1"/>
    <col min="3561" max="3561" width="4.6640625" style="529" customWidth="1"/>
    <col min="3562" max="3562" width="20.58203125" style="529" customWidth="1"/>
    <col min="3563" max="3563" width="9.08203125" style="529" customWidth="1"/>
    <col min="3564" max="3564" width="9.25" style="529" customWidth="1"/>
    <col min="3565" max="3565" width="7.33203125" style="529" customWidth="1"/>
    <col min="3566" max="3568" width="0" style="529" hidden="1" customWidth="1"/>
    <col min="3569" max="3574" width="6" style="529" customWidth="1"/>
    <col min="3575" max="3584" width="6.75" style="529"/>
    <col min="3585" max="3585" width="4.1640625" style="529" customWidth="1"/>
    <col min="3586" max="3586" width="14.08203125" style="529" customWidth="1"/>
    <col min="3587" max="3587" width="7.33203125" style="529" customWidth="1"/>
    <col min="3588" max="3588" width="8.25" style="529" customWidth="1"/>
    <col min="3589" max="3589" width="7.33203125" style="529" customWidth="1"/>
    <col min="3590" max="3590" width="6" style="529" customWidth="1"/>
    <col min="3591" max="3591" width="6.9140625" style="529" customWidth="1"/>
    <col min="3592" max="3592" width="5.58203125" style="529" customWidth="1"/>
    <col min="3593" max="3593" width="5.9140625" style="529" customWidth="1"/>
    <col min="3594" max="3594" width="6.33203125" style="529" customWidth="1"/>
    <col min="3595" max="3595" width="5.58203125" style="529" customWidth="1"/>
    <col min="3596" max="3596" width="5.9140625" style="529" customWidth="1"/>
    <col min="3597" max="3597" width="6.5" style="529" customWidth="1"/>
    <col min="3598" max="3598" width="5.58203125" style="529" customWidth="1"/>
    <col min="3599" max="3599" width="5.83203125" style="529" customWidth="1"/>
    <col min="3600" max="3600" width="6.4140625" style="529" customWidth="1"/>
    <col min="3601" max="3601" width="5.58203125" style="529" customWidth="1"/>
    <col min="3602" max="3602" width="6" style="529" customWidth="1"/>
    <col min="3603" max="3603" width="6.08203125" style="529" customWidth="1"/>
    <col min="3604" max="3604" width="6.5" style="529" customWidth="1"/>
    <col min="3605" max="3816" width="7.83203125" style="529" customWidth="1"/>
    <col min="3817" max="3817" width="4.6640625" style="529" customWidth="1"/>
    <col min="3818" max="3818" width="20.58203125" style="529" customWidth="1"/>
    <col min="3819" max="3819" width="9.08203125" style="529" customWidth="1"/>
    <col min="3820" max="3820" width="9.25" style="529" customWidth="1"/>
    <col min="3821" max="3821" width="7.33203125" style="529" customWidth="1"/>
    <col min="3822" max="3824" width="0" style="529" hidden="1" customWidth="1"/>
    <col min="3825" max="3830" width="6" style="529" customWidth="1"/>
    <col min="3831" max="3840" width="6.75" style="529"/>
    <col min="3841" max="3841" width="4.1640625" style="529" customWidth="1"/>
    <col min="3842" max="3842" width="14.08203125" style="529" customWidth="1"/>
    <col min="3843" max="3843" width="7.33203125" style="529" customWidth="1"/>
    <col min="3844" max="3844" width="8.25" style="529" customWidth="1"/>
    <col min="3845" max="3845" width="7.33203125" style="529" customWidth="1"/>
    <col min="3846" max="3846" width="6" style="529" customWidth="1"/>
    <col min="3847" max="3847" width="6.9140625" style="529" customWidth="1"/>
    <col min="3848" max="3848" width="5.58203125" style="529" customWidth="1"/>
    <col min="3849" max="3849" width="5.9140625" style="529" customWidth="1"/>
    <col min="3850" max="3850" width="6.33203125" style="529" customWidth="1"/>
    <col min="3851" max="3851" width="5.58203125" style="529" customWidth="1"/>
    <col min="3852" max="3852" width="5.9140625" style="529" customWidth="1"/>
    <col min="3853" max="3853" width="6.5" style="529" customWidth="1"/>
    <col min="3854" max="3854" width="5.58203125" style="529" customWidth="1"/>
    <col min="3855" max="3855" width="5.83203125" style="529" customWidth="1"/>
    <col min="3856" max="3856" width="6.4140625" style="529" customWidth="1"/>
    <col min="3857" max="3857" width="5.58203125" style="529" customWidth="1"/>
    <col min="3858" max="3858" width="6" style="529" customWidth="1"/>
    <col min="3859" max="3859" width="6.08203125" style="529" customWidth="1"/>
    <col min="3860" max="3860" width="6.5" style="529" customWidth="1"/>
    <col min="3861" max="4072" width="7.83203125" style="529" customWidth="1"/>
    <col min="4073" max="4073" width="4.6640625" style="529" customWidth="1"/>
    <col min="4074" max="4074" width="20.58203125" style="529" customWidth="1"/>
    <col min="4075" max="4075" width="9.08203125" style="529" customWidth="1"/>
    <col min="4076" max="4076" width="9.25" style="529" customWidth="1"/>
    <col min="4077" max="4077" width="7.33203125" style="529" customWidth="1"/>
    <col min="4078" max="4080" width="0" style="529" hidden="1" customWidth="1"/>
    <col min="4081" max="4086" width="6" style="529" customWidth="1"/>
    <col min="4087" max="4096" width="6.75" style="529"/>
    <col min="4097" max="4097" width="4.1640625" style="529" customWidth="1"/>
    <col min="4098" max="4098" width="14.08203125" style="529" customWidth="1"/>
    <col min="4099" max="4099" width="7.33203125" style="529" customWidth="1"/>
    <col min="4100" max="4100" width="8.25" style="529" customWidth="1"/>
    <col min="4101" max="4101" width="7.33203125" style="529" customWidth="1"/>
    <col min="4102" max="4102" width="6" style="529" customWidth="1"/>
    <col min="4103" max="4103" width="6.9140625" style="529" customWidth="1"/>
    <col min="4104" max="4104" width="5.58203125" style="529" customWidth="1"/>
    <col min="4105" max="4105" width="5.9140625" style="529" customWidth="1"/>
    <col min="4106" max="4106" width="6.33203125" style="529" customWidth="1"/>
    <col min="4107" max="4107" width="5.58203125" style="529" customWidth="1"/>
    <col min="4108" max="4108" width="5.9140625" style="529" customWidth="1"/>
    <col min="4109" max="4109" width="6.5" style="529" customWidth="1"/>
    <col min="4110" max="4110" width="5.58203125" style="529" customWidth="1"/>
    <col min="4111" max="4111" width="5.83203125" style="529" customWidth="1"/>
    <col min="4112" max="4112" width="6.4140625" style="529" customWidth="1"/>
    <col min="4113" max="4113" width="5.58203125" style="529" customWidth="1"/>
    <col min="4114" max="4114" width="6" style="529" customWidth="1"/>
    <col min="4115" max="4115" width="6.08203125" style="529" customWidth="1"/>
    <col min="4116" max="4116" width="6.5" style="529" customWidth="1"/>
    <col min="4117" max="4328" width="7.83203125" style="529" customWidth="1"/>
    <col min="4329" max="4329" width="4.6640625" style="529" customWidth="1"/>
    <col min="4330" max="4330" width="20.58203125" style="529" customWidth="1"/>
    <col min="4331" max="4331" width="9.08203125" style="529" customWidth="1"/>
    <col min="4332" max="4332" width="9.25" style="529" customWidth="1"/>
    <col min="4333" max="4333" width="7.33203125" style="529" customWidth="1"/>
    <col min="4334" max="4336" width="0" style="529" hidden="1" customWidth="1"/>
    <col min="4337" max="4342" width="6" style="529" customWidth="1"/>
    <col min="4343" max="4352" width="6.75" style="529"/>
    <col min="4353" max="4353" width="4.1640625" style="529" customWidth="1"/>
    <col min="4354" max="4354" width="14.08203125" style="529" customWidth="1"/>
    <col min="4355" max="4355" width="7.33203125" style="529" customWidth="1"/>
    <col min="4356" max="4356" width="8.25" style="529" customWidth="1"/>
    <col min="4357" max="4357" width="7.33203125" style="529" customWidth="1"/>
    <col min="4358" max="4358" width="6" style="529" customWidth="1"/>
    <col min="4359" max="4359" width="6.9140625" style="529" customWidth="1"/>
    <col min="4360" max="4360" width="5.58203125" style="529" customWidth="1"/>
    <col min="4361" max="4361" width="5.9140625" style="529" customWidth="1"/>
    <col min="4362" max="4362" width="6.33203125" style="529" customWidth="1"/>
    <col min="4363" max="4363" width="5.58203125" style="529" customWidth="1"/>
    <col min="4364" max="4364" width="5.9140625" style="529" customWidth="1"/>
    <col min="4365" max="4365" width="6.5" style="529" customWidth="1"/>
    <col min="4366" max="4366" width="5.58203125" style="529" customWidth="1"/>
    <col min="4367" max="4367" width="5.83203125" style="529" customWidth="1"/>
    <col min="4368" max="4368" width="6.4140625" style="529" customWidth="1"/>
    <col min="4369" max="4369" width="5.58203125" style="529" customWidth="1"/>
    <col min="4370" max="4370" width="6" style="529" customWidth="1"/>
    <col min="4371" max="4371" width="6.08203125" style="529" customWidth="1"/>
    <col min="4372" max="4372" width="6.5" style="529" customWidth="1"/>
    <col min="4373" max="4584" width="7.83203125" style="529" customWidth="1"/>
    <col min="4585" max="4585" width="4.6640625" style="529" customWidth="1"/>
    <col min="4586" max="4586" width="20.58203125" style="529" customWidth="1"/>
    <col min="4587" max="4587" width="9.08203125" style="529" customWidth="1"/>
    <col min="4588" max="4588" width="9.25" style="529" customWidth="1"/>
    <col min="4589" max="4589" width="7.33203125" style="529" customWidth="1"/>
    <col min="4590" max="4592" width="0" style="529" hidden="1" customWidth="1"/>
    <col min="4593" max="4598" width="6" style="529" customWidth="1"/>
    <col min="4599" max="4608" width="6.75" style="529"/>
    <col min="4609" max="4609" width="4.1640625" style="529" customWidth="1"/>
    <col min="4610" max="4610" width="14.08203125" style="529" customWidth="1"/>
    <col min="4611" max="4611" width="7.33203125" style="529" customWidth="1"/>
    <col min="4612" max="4612" width="8.25" style="529" customWidth="1"/>
    <col min="4613" max="4613" width="7.33203125" style="529" customWidth="1"/>
    <col min="4614" max="4614" width="6" style="529" customWidth="1"/>
    <col min="4615" max="4615" width="6.9140625" style="529" customWidth="1"/>
    <col min="4616" max="4616" width="5.58203125" style="529" customWidth="1"/>
    <col min="4617" max="4617" width="5.9140625" style="529" customWidth="1"/>
    <col min="4618" max="4618" width="6.33203125" style="529" customWidth="1"/>
    <col min="4619" max="4619" width="5.58203125" style="529" customWidth="1"/>
    <col min="4620" max="4620" width="5.9140625" style="529" customWidth="1"/>
    <col min="4621" max="4621" width="6.5" style="529" customWidth="1"/>
    <col min="4622" max="4622" width="5.58203125" style="529" customWidth="1"/>
    <col min="4623" max="4623" width="5.83203125" style="529" customWidth="1"/>
    <col min="4624" max="4624" width="6.4140625" style="529" customWidth="1"/>
    <col min="4625" max="4625" width="5.58203125" style="529" customWidth="1"/>
    <col min="4626" max="4626" width="6" style="529" customWidth="1"/>
    <col min="4627" max="4627" width="6.08203125" style="529" customWidth="1"/>
    <col min="4628" max="4628" width="6.5" style="529" customWidth="1"/>
    <col min="4629" max="4840" width="7.83203125" style="529" customWidth="1"/>
    <col min="4841" max="4841" width="4.6640625" style="529" customWidth="1"/>
    <col min="4842" max="4842" width="20.58203125" style="529" customWidth="1"/>
    <col min="4843" max="4843" width="9.08203125" style="529" customWidth="1"/>
    <col min="4844" max="4844" width="9.25" style="529" customWidth="1"/>
    <col min="4845" max="4845" width="7.33203125" style="529" customWidth="1"/>
    <col min="4846" max="4848" width="0" style="529" hidden="1" customWidth="1"/>
    <col min="4849" max="4854" width="6" style="529" customWidth="1"/>
    <col min="4855" max="4864" width="6.75" style="529"/>
    <col min="4865" max="4865" width="4.1640625" style="529" customWidth="1"/>
    <col min="4866" max="4866" width="14.08203125" style="529" customWidth="1"/>
    <col min="4867" max="4867" width="7.33203125" style="529" customWidth="1"/>
    <col min="4868" max="4868" width="8.25" style="529" customWidth="1"/>
    <col min="4869" max="4869" width="7.33203125" style="529" customWidth="1"/>
    <col min="4870" max="4870" width="6" style="529" customWidth="1"/>
    <col min="4871" max="4871" width="6.9140625" style="529" customWidth="1"/>
    <col min="4872" max="4872" width="5.58203125" style="529" customWidth="1"/>
    <col min="4873" max="4873" width="5.9140625" style="529" customWidth="1"/>
    <col min="4874" max="4874" width="6.33203125" style="529" customWidth="1"/>
    <col min="4875" max="4875" width="5.58203125" style="529" customWidth="1"/>
    <col min="4876" max="4876" width="5.9140625" style="529" customWidth="1"/>
    <col min="4877" max="4877" width="6.5" style="529" customWidth="1"/>
    <col min="4878" max="4878" width="5.58203125" style="529" customWidth="1"/>
    <col min="4879" max="4879" width="5.83203125" style="529" customWidth="1"/>
    <col min="4880" max="4880" width="6.4140625" style="529" customWidth="1"/>
    <col min="4881" max="4881" width="5.58203125" style="529" customWidth="1"/>
    <col min="4882" max="4882" width="6" style="529" customWidth="1"/>
    <col min="4883" max="4883" width="6.08203125" style="529" customWidth="1"/>
    <col min="4884" max="4884" width="6.5" style="529" customWidth="1"/>
    <col min="4885" max="5096" width="7.83203125" style="529" customWidth="1"/>
    <col min="5097" max="5097" width="4.6640625" style="529" customWidth="1"/>
    <col min="5098" max="5098" width="20.58203125" style="529" customWidth="1"/>
    <col min="5099" max="5099" width="9.08203125" style="529" customWidth="1"/>
    <col min="5100" max="5100" width="9.25" style="529" customWidth="1"/>
    <col min="5101" max="5101" width="7.33203125" style="529" customWidth="1"/>
    <col min="5102" max="5104" width="0" style="529" hidden="1" customWidth="1"/>
    <col min="5105" max="5110" width="6" style="529" customWidth="1"/>
    <col min="5111" max="5120" width="6.75" style="529"/>
    <col min="5121" max="5121" width="4.1640625" style="529" customWidth="1"/>
    <col min="5122" max="5122" width="14.08203125" style="529" customWidth="1"/>
    <col min="5123" max="5123" width="7.33203125" style="529" customWidth="1"/>
    <col min="5124" max="5124" width="8.25" style="529" customWidth="1"/>
    <col min="5125" max="5125" width="7.33203125" style="529" customWidth="1"/>
    <col min="5126" max="5126" width="6" style="529" customWidth="1"/>
    <col min="5127" max="5127" width="6.9140625" style="529" customWidth="1"/>
    <col min="5128" max="5128" width="5.58203125" style="529" customWidth="1"/>
    <col min="5129" max="5129" width="5.9140625" style="529" customWidth="1"/>
    <col min="5130" max="5130" width="6.33203125" style="529" customWidth="1"/>
    <col min="5131" max="5131" width="5.58203125" style="529" customWidth="1"/>
    <col min="5132" max="5132" width="5.9140625" style="529" customWidth="1"/>
    <col min="5133" max="5133" width="6.5" style="529" customWidth="1"/>
    <col min="5134" max="5134" width="5.58203125" style="529" customWidth="1"/>
    <col min="5135" max="5135" width="5.83203125" style="529" customWidth="1"/>
    <col min="5136" max="5136" width="6.4140625" style="529" customWidth="1"/>
    <col min="5137" max="5137" width="5.58203125" style="529" customWidth="1"/>
    <col min="5138" max="5138" width="6" style="529" customWidth="1"/>
    <col min="5139" max="5139" width="6.08203125" style="529" customWidth="1"/>
    <col min="5140" max="5140" width="6.5" style="529" customWidth="1"/>
    <col min="5141" max="5352" width="7.83203125" style="529" customWidth="1"/>
    <col min="5353" max="5353" width="4.6640625" style="529" customWidth="1"/>
    <col min="5354" max="5354" width="20.58203125" style="529" customWidth="1"/>
    <col min="5355" max="5355" width="9.08203125" style="529" customWidth="1"/>
    <col min="5356" max="5356" width="9.25" style="529" customWidth="1"/>
    <col min="5357" max="5357" width="7.33203125" style="529" customWidth="1"/>
    <col min="5358" max="5360" width="0" style="529" hidden="1" customWidth="1"/>
    <col min="5361" max="5366" width="6" style="529" customWidth="1"/>
    <col min="5367" max="5376" width="6.75" style="529"/>
    <col min="5377" max="5377" width="4.1640625" style="529" customWidth="1"/>
    <col min="5378" max="5378" width="14.08203125" style="529" customWidth="1"/>
    <col min="5379" max="5379" width="7.33203125" style="529" customWidth="1"/>
    <col min="5380" max="5380" width="8.25" style="529" customWidth="1"/>
    <col min="5381" max="5381" width="7.33203125" style="529" customWidth="1"/>
    <col min="5382" max="5382" width="6" style="529" customWidth="1"/>
    <col min="5383" max="5383" width="6.9140625" style="529" customWidth="1"/>
    <col min="5384" max="5384" width="5.58203125" style="529" customWidth="1"/>
    <col min="5385" max="5385" width="5.9140625" style="529" customWidth="1"/>
    <col min="5386" max="5386" width="6.33203125" style="529" customWidth="1"/>
    <col min="5387" max="5387" width="5.58203125" style="529" customWidth="1"/>
    <col min="5388" max="5388" width="5.9140625" style="529" customWidth="1"/>
    <col min="5389" max="5389" width="6.5" style="529" customWidth="1"/>
    <col min="5390" max="5390" width="5.58203125" style="529" customWidth="1"/>
    <col min="5391" max="5391" width="5.83203125" style="529" customWidth="1"/>
    <col min="5392" max="5392" width="6.4140625" style="529" customWidth="1"/>
    <col min="5393" max="5393" width="5.58203125" style="529" customWidth="1"/>
    <col min="5394" max="5394" width="6" style="529" customWidth="1"/>
    <col min="5395" max="5395" width="6.08203125" style="529" customWidth="1"/>
    <col min="5396" max="5396" width="6.5" style="529" customWidth="1"/>
    <col min="5397" max="5608" width="7.83203125" style="529" customWidth="1"/>
    <col min="5609" max="5609" width="4.6640625" style="529" customWidth="1"/>
    <col min="5610" max="5610" width="20.58203125" style="529" customWidth="1"/>
    <col min="5611" max="5611" width="9.08203125" style="529" customWidth="1"/>
    <col min="5612" max="5612" width="9.25" style="529" customWidth="1"/>
    <col min="5613" max="5613" width="7.33203125" style="529" customWidth="1"/>
    <col min="5614" max="5616" width="0" style="529" hidden="1" customWidth="1"/>
    <col min="5617" max="5622" width="6" style="529" customWidth="1"/>
    <col min="5623" max="5632" width="6.75" style="529"/>
    <col min="5633" max="5633" width="4.1640625" style="529" customWidth="1"/>
    <col min="5634" max="5634" width="14.08203125" style="529" customWidth="1"/>
    <col min="5635" max="5635" width="7.33203125" style="529" customWidth="1"/>
    <col min="5636" max="5636" width="8.25" style="529" customWidth="1"/>
    <col min="5637" max="5637" width="7.33203125" style="529" customWidth="1"/>
    <col min="5638" max="5638" width="6" style="529" customWidth="1"/>
    <col min="5639" max="5639" width="6.9140625" style="529" customWidth="1"/>
    <col min="5640" max="5640" width="5.58203125" style="529" customWidth="1"/>
    <col min="5641" max="5641" width="5.9140625" style="529" customWidth="1"/>
    <col min="5642" max="5642" width="6.33203125" style="529" customWidth="1"/>
    <col min="5643" max="5643" width="5.58203125" style="529" customWidth="1"/>
    <col min="5644" max="5644" width="5.9140625" style="529" customWidth="1"/>
    <col min="5645" max="5645" width="6.5" style="529" customWidth="1"/>
    <col min="5646" max="5646" width="5.58203125" style="529" customWidth="1"/>
    <col min="5647" max="5647" width="5.83203125" style="529" customWidth="1"/>
    <col min="5648" max="5648" width="6.4140625" style="529" customWidth="1"/>
    <col min="5649" max="5649" width="5.58203125" style="529" customWidth="1"/>
    <col min="5650" max="5650" width="6" style="529" customWidth="1"/>
    <col min="5651" max="5651" width="6.08203125" style="529" customWidth="1"/>
    <col min="5652" max="5652" width="6.5" style="529" customWidth="1"/>
    <col min="5653" max="5864" width="7.83203125" style="529" customWidth="1"/>
    <col min="5865" max="5865" width="4.6640625" style="529" customWidth="1"/>
    <col min="5866" max="5866" width="20.58203125" style="529" customWidth="1"/>
    <col min="5867" max="5867" width="9.08203125" style="529" customWidth="1"/>
    <col min="5868" max="5868" width="9.25" style="529" customWidth="1"/>
    <col min="5869" max="5869" width="7.33203125" style="529" customWidth="1"/>
    <col min="5870" max="5872" width="0" style="529" hidden="1" customWidth="1"/>
    <col min="5873" max="5878" width="6" style="529" customWidth="1"/>
    <col min="5879" max="5888" width="6.75" style="529"/>
    <col min="5889" max="5889" width="4.1640625" style="529" customWidth="1"/>
    <col min="5890" max="5890" width="14.08203125" style="529" customWidth="1"/>
    <col min="5891" max="5891" width="7.33203125" style="529" customWidth="1"/>
    <col min="5892" max="5892" width="8.25" style="529" customWidth="1"/>
    <col min="5893" max="5893" width="7.33203125" style="529" customWidth="1"/>
    <col min="5894" max="5894" width="6" style="529" customWidth="1"/>
    <col min="5895" max="5895" width="6.9140625" style="529" customWidth="1"/>
    <col min="5896" max="5896" width="5.58203125" style="529" customWidth="1"/>
    <col min="5897" max="5897" width="5.9140625" style="529" customWidth="1"/>
    <col min="5898" max="5898" width="6.33203125" style="529" customWidth="1"/>
    <col min="5899" max="5899" width="5.58203125" style="529" customWidth="1"/>
    <col min="5900" max="5900" width="5.9140625" style="529" customWidth="1"/>
    <col min="5901" max="5901" width="6.5" style="529" customWidth="1"/>
    <col min="5902" max="5902" width="5.58203125" style="529" customWidth="1"/>
    <col min="5903" max="5903" width="5.83203125" style="529" customWidth="1"/>
    <col min="5904" max="5904" width="6.4140625" style="529" customWidth="1"/>
    <col min="5905" max="5905" width="5.58203125" style="529" customWidth="1"/>
    <col min="5906" max="5906" width="6" style="529" customWidth="1"/>
    <col min="5907" max="5907" width="6.08203125" style="529" customWidth="1"/>
    <col min="5908" max="5908" width="6.5" style="529" customWidth="1"/>
    <col min="5909" max="6120" width="7.83203125" style="529" customWidth="1"/>
    <col min="6121" max="6121" width="4.6640625" style="529" customWidth="1"/>
    <col min="6122" max="6122" width="20.58203125" style="529" customWidth="1"/>
    <col min="6123" max="6123" width="9.08203125" style="529" customWidth="1"/>
    <col min="6124" max="6124" width="9.25" style="529" customWidth="1"/>
    <col min="6125" max="6125" width="7.33203125" style="529" customWidth="1"/>
    <col min="6126" max="6128" width="0" style="529" hidden="1" customWidth="1"/>
    <col min="6129" max="6134" width="6" style="529" customWidth="1"/>
    <col min="6135" max="6144" width="6.75" style="529"/>
    <col min="6145" max="6145" width="4.1640625" style="529" customWidth="1"/>
    <col min="6146" max="6146" width="14.08203125" style="529" customWidth="1"/>
    <col min="6147" max="6147" width="7.33203125" style="529" customWidth="1"/>
    <col min="6148" max="6148" width="8.25" style="529" customWidth="1"/>
    <col min="6149" max="6149" width="7.33203125" style="529" customWidth="1"/>
    <col min="6150" max="6150" width="6" style="529" customWidth="1"/>
    <col min="6151" max="6151" width="6.9140625" style="529" customWidth="1"/>
    <col min="6152" max="6152" width="5.58203125" style="529" customWidth="1"/>
    <col min="6153" max="6153" width="5.9140625" style="529" customWidth="1"/>
    <col min="6154" max="6154" width="6.33203125" style="529" customWidth="1"/>
    <col min="6155" max="6155" width="5.58203125" style="529" customWidth="1"/>
    <col min="6156" max="6156" width="5.9140625" style="529" customWidth="1"/>
    <col min="6157" max="6157" width="6.5" style="529" customWidth="1"/>
    <col min="6158" max="6158" width="5.58203125" style="529" customWidth="1"/>
    <col min="6159" max="6159" width="5.83203125" style="529" customWidth="1"/>
    <col min="6160" max="6160" width="6.4140625" style="529" customWidth="1"/>
    <col min="6161" max="6161" width="5.58203125" style="529" customWidth="1"/>
    <col min="6162" max="6162" width="6" style="529" customWidth="1"/>
    <col min="6163" max="6163" width="6.08203125" style="529" customWidth="1"/>
    <col min="6164" max="6164" width="6.5" style="529" customWidth="1"/>
    <col min="6165" max="6376" width="7.83203125" style="529" customWidth="1"/>
    <col min="6377" max="6377" width="4.6640625" style="529" customWidth="1"/>
    <col min="6378" max="6378" width="20.58203125" style="529" customWidth="1"/>
    <col min="6379" max="6379" width="9.08203125" style="529" customWidth="1"/>
    <col min="6380" max="6380" width="9.25" style="529" customWidth="1"/>
    <col min="6381" max="6381" width="7.33203125" style="529" customWidth="1"/>
    <col min="6382" max="6384" width="0" style="529" hidden="1" customWidth="1"/>
    <col min="6385" max="6390" width="6" style="529" customWidth="1"/>
    <col min="6391" max="6400" width="6.75" style="529"/>
    <col min="6401" max="6401" width="4.1640625" style="529" customWidth="1"/>
    <col min="6402" max="6402" width="14.08203125" style="529" customWidth="1"/>
    <col min="6403" max="6403" width="7.33203125" style="529" customWidth="1"/>
    <col min="6404" max="6404" width="8.25" style="529" customWidth="1"/>
    <col min="6405" max="6405" width="7.33203125" style="529" customWidth="1"/>
    <col min="6406" max="6406" width="6" style="529" customWidth="1"/>
    <col min="6407" max="6407" width="6.9140625" style="529" customWidth="1"/>
    <col min="6408" max="6408" width="5.58203125" style="529" customWidth="1"/>
    <col min="6409" max="6409" width="5.9140625" style="529" customWidth="1"/>
    <col min="6410" max="6410" width="6.33203125" style="529" customWidth="1"/>
    <col min="6411" max="6411" width="5.58203125" style="529" customWidth="1"/>
    <col min="6412" max="6412" width="5.9140625" style="529" customWidth="1"/>
    <col min="6413" max="6413" width="6.5" style="529" customWidth="1"/>
    <col min="6414" max="6414" width="5.58203125" style="529" customWidth="1"/>
    <col min="6415" max="6415" width="5.83203125" style="529" customWidth="1"/>
    <col min="6416" max="6416" width="6.4140625" style="529" customWidth="1"/>
    <col min="6417" max="6417" width="5.58203125" style="529" customWidth="1"/>
    <col min="6418" max="6418" width="6" style="529" customWidth="1"/>
    <col min="6419" max="6419" width="6.08203125" style="529" customWidth="1"/>
    <col min="6420" max="6420" width="6.5" style="529" customWidth="1"/>
    <col min="6421" max="6632" width="7.83203125" style="529" customWidth="1"/>
    <col min="6633" max="6633" width="4.6640625" style="529" customWidth="1"/>
    <col min="6634" max="6634" width="20.58203125" style="529" customWidth="1"/>
    <col min="6635" max="6635" width="9.08203125" style="529" customWidth="1"/>
    <col min="6636" max="6636" width="9.25" style="529" customWidth="1"/>
    <col min="6637" max="6637" width="7.33203125" style="529" customWidth="1"/>
    <col min="6638" max="6640" width="0" style="529" hidden="1" customWidth="1"/>
    <col min="6641" max="6646" width="6" style="529" customWidth="1"/>
    <col min="6647" max="6656" width="6.75" style="529"/>
    <col min="6657" max="6657" width="4.1640625" style="529" customWidth="1"/>
    <col min="6658" max="6658" width="14.08203125" style="529" customWidth="1"/>
    <col min="6659" max="6659" width="7.33203125" style="529" customWidth="1"/>
    <col min="6660" max="6660" width="8.25" style="529" customWidth="1"/>
    <col min="6661" max="6661" width="7.33203125" style="529" customWidth="1"/>
    <col min="6662" max="6662" width="6" style="529" customWidth="1"/>
    <col min="6663" max="6663" width="6.9140625" style="529" customWidth="1"/>
    <col min="6664" max="6664" width="5.58203125" style="529" customWidth="1"/>
    <col min="6665" max="6665" width="5.9140625" style="529" customWidth="1"/>
    <col min="6666" max="6666" width="6.33203125" style="529" customWidth="1"/>
    <col min="6667" max="6667" width="5.58203125" style="529" customWidth="1"/>
    <col min="6668" max="6668" width="5.9140625" style="529" customWidth="1"/>
    <col min="6669" max="6669" width="6.5" style="529" customWidth="1"/>
    <col min="6670" max="6670" width="5.58203125" style="529" customWidth="1"/>
    <col min="6671" max="6671" width="5.83203125" style="529" customWidth="1"/>
    <col min="6672" max="6672" width="6.4140625" style="529" customWidth="1"/>
    <col min="6673" max="6673" width="5.58203125" style="529" customWidth="1"/>
    <col min="6674" max="6674" width="6" style="529" customWidth="1"/>
    <col min="6675" max="6675" width="6.08203125" style="529" customWidth="1"/>
    <col min="6676" max="6676" width="6.5" style="529" customWidth="1"/>
    <col min="6677" max="6888" width="7.83203125" style="529" customWidth="1"/>
    <col min="6889" max="6889" width="4.6640625" style="529" customWidth="1"/>
    <col min="6890" max="6890" width="20.58203125" style="529" customWidth="1"/>
    <col min="6891" max="6891" width="9.08203125" style="529" customWidth="1"/>
    <col min="6892" max="6892" width="9.25" style="529" customWidth="1"/>
    <col min="6893" max="6893" width="7.33203125" style="529" customWidth="1"/>
    <col min="6894" max="6896" width="0" style="529" hidden="1" customWidth="1"/>
    <col min="6897" max="6902" width="6" style="529" customWidth="1"/>
    <col min="6903" max="6912" width="6.75" style="529"/>
    <col min="6913" max="6913" width="4.1640625" style="529" customWidth="1"/>
    <col min="6914" max="6914" width="14.08203125" style="529" customWidth="1"/>
    <col min="6915" max="6915" width="7.33203125" style="529" customWidth="1"/>
    <col min="6916" max="6916" width="8.25" style="529" customWidth="1"/>
    <col min="6917" max="6917" width="7.33203125" style="529" customWidth="1"/>
    <col min="6918" max="6918" width="6" style="529" customWidth="1"/>
    <col min="6919" max="6919" width="6.9140625" style="529" customWidth="1"/>
    <col min="6920" max="6920" width="5.58203125" style="529" customWidth="1"/>
    <col min="6921" max="6921" width="5.9140625" style="529" customWidth="1"/>
    <col min="6922" max="6922" width="6.33203125" style="529" customWidth="1"/>
    <col min="6923" max="6923" width="5.58203125" style="529" customWidth="1"/>
    <col min="6924" max="6924" width="5.9140625" style="529" customWidth="1"/>
    <col min="6925" max="6925" width="6.5" style="529" customWidth="1"/>
    <col min="6926" max="6926" width="5.58203125" style="529" customWidth="1"/>
    <col min="6927" max="6927" width="5.83203125" style="529" customWidth="1"/>
    <col min="6928" max="6928" width="6.4140625" style="529" customWidth="1"/>
    <col min="6929" max="6929" width="5.58203125" style="529" customWidth="1"/>
    <col min="6930" max="6930" width="6" style="529" customWidth="1"/>
    <col min="6931" max="6931" width="6.08203125" style="529" customWidth="1"/>
    <col min="6932" max="6932" width="6.5" style="529" customWidth="1"/>
    <col min="6933" max="7144" width="7.83203125" style="529" customWidth="1"/>
    <col min="7145" max="7145" width="4.6640625" style="529" customWidth="1"/>
    <col min="7146" max="7146" width="20.58203125" style="529" customWidth="1"/>
    <col min="7147" max="7147" width="9.08203125" style="529" customWidth="1"/>
    <col min="7148" max="7148" width="9.25" style="529" customWidth="1"/>
    <col min="7149" max="7149" width="7.33203125" style="529" customWidth="1"/>
    <col min="7150" max="7152" width="0" style="529" hidden="1" customWidth="1"/>
    <col min="7153" max="7158" width="6" style="529" customWidth="1"/>
    <col min="7159" max="7168" width="6.75" style="529"/>
    <col min="7169" max="7169" width="4.1640625" style="529" customWidth="1"/>
    <col min="7170" max="7170" width="14.08203125" style="529" customWidth="1"/>
    <col min="7171" max="7171" width="7.33203125" style="529" customWidth="1"/>
    <col min="7172" max="7172" width="8.25" style="529" customWidth="1"/>
    <col min="7173" max="7173" width="7.33203125" style="529" customWidth="1"/>
    <col min="7174" max="7174" width="6" style="529" customWidth="1"/>
    <col min="7175" max="7175" width="6.9140625" style="529" customWidth="1"/>
    <col min="7176" max="7176" width="5.58203125" style="529" customWidth="1"/>
    <col min="7177" max="7177" width="5.9140625" style="529" customWidth="1"/>
    <col min="7178" max="7178" width="6.33203125" style="529" customWidth="1"/>
    <col min="7179" max="7179" width="5.58203125" style="529" customWidth="1"/>
    <col min="7180" max="7180" width="5.9140625" style="529" customWidth="1"/>
    <col min="7181" max="7181" width="6.5" style="529" customWidth="1"/>
    <col min="7182" max="7182" width="5.58203125" style="529" customWidth="1"/>
    <col min="7183" max="7183" width="5.83203125" style="529" customWidth="1"/>
    <col min="7184" max="7184" width="6.4140625" style="529" customWidth="1"/>
    <col min="7185" max="7185" width="5.58203125" style="529" customWidth="1"/>
    <col min="7186" max="7186" width="6" style="529" customWidth="1"/>
    <col min="7187" max="7187" width="6.08203125" style="529" customWidth="1"/>
    <col min="7188" max="7188" width="6.5" style="529" customWidth="1"/>
    <col min="7189" max="7400" width="7.83203125" style="529" customWidth="1"/>
    <col min="7401" max="7401" width="4.6640625" style="529" customWidth="1"/>
    <col min="7402" max="7402" width="20.58203125" style="529" customWidth="1"/>
    <col min="7403" max="7403" width="9.08203125" style="529" customWidth="1"/>
    <col min="7404" max="7404" width="9.25" style="529" customWidth="1"/>
    <col min="7405" max="7405" width="7.33203125" style="529" customWidth="1"/>
    <col min="7406" max="7408" width="0" style="529" hidden="1" customWidth="1"/>
    <col min="7409" max="7414" width="6" style="529" customWidth="1"/>
    <col min="7415" max="7424" width="6.75" style="529"/>
    <col min="7425" max="7425" width="4.1640625" style="529" customWidth="1"/>
    <col min="7426" max="7426" width="14.08203125" style="529" customWidth="1"/>
    <col min="7427" max="7427" width="7.33203125" style="529" customWidth="1"/>
    <col min="7428" max="7428" width="8.25" style="529" customWidth="1"/>
    <col min="7429" max="7429" width="7.33203125" style="529" customWidth="1"/>
    <col min="7430" max="7430" width="6" style="529" customWidth="1"/>
    <col min="7431" max="7431" width="6.9140625" style="529" customWidth="1"/>
    <col min="7432" max="7432" width="5.58203125" style="529" customWidth="1"/>
    <col min="7433" max="7433" width="5.9140625" style="529" customWidth="1"/>
    <col min="7434" max="7434" width="6.33203125" style="529" customWidth="1"/>
    <col min="7435" max="7435" width="5.58203125" style="529" customWidth="1"/>
    <col min="7436" max="7436" width="5.9140625" style="529" customWidth="1"/>
    <col min="7437" max="7437" width="6.5" style="529" customWidth="1"/>
    <col min="7438" max="7438" width="5.58203125" style="529" customWidth="1"/>
    <col min="7439" max="7439" width="5.83203125" style="529" customWidth="1"/>
    <col min="7440" max="7440" width="6.4140625" style="529" customWidth="1"/>
    <col min="7441" max="7441" width="5.58203125" style="529" customWidth="1"/>
    <col min="7442" max="7442" width="6" style="529" customWidth="1"/>
    <col min="7443" max="7443" width="6.08203125" style="529" customWidth="1"/>
    <col min="7444" max="7444" width="6.5" style="529" customWidth="1"/>
    <col min="7445" max="7656" width="7.83203125" style="529" customWidth="1"/>
    <col min="7657" max="7657" width="4.6640625" style="529" customWidth="1"/>
    <col min="7658" max="7658" width="20.58203125" style="529" customWidth="1"/>
    <col min="7659" max="7659" width="9.08203125" style="529" customWidth="1"/>
    <col min="7660" max="7660" width="9.25" style="529" customWidth="1"/>
    <col min="7661" max="7661" width="7.33203125" style="529" customWidth="1"/>
    <col min="7662" max="7664" width="0" style="529" hidden="1" customWidth="1"/>
    <col min="7665" max="7670" width="6" style="529" customWidth="1"/>
    <col min="7671" max="7680" width="6.75" style="529"/>
    <col min="7681" max="7681" width="4.1640625" style="529" customWidth="1"/>
    <col min="7682" max="7682" width="14.08203125" style="529" customWidth="1"/>
    <col min="7683" max="7683" width="7.33203125" style="529" customWidth="1"/>
    <col min="7684" max="7684" width="8.25" style="529" customWidth="1"/>
    <col min="7685" max="7685" width="7.33203125" style="529" customWidth="1"/>
    <col min="7686" max="7686" width="6" style="529" customWidth="1"/>
    <col min="7687" max="7687" width="6.9140625" style="529" customWidth="1"/>
    <col min="7688" max="7688" width="5.58203125" style="529" customWidth="1"/>
    <col min="7689" max="7689" width="5.9140625" style="529" customWidth="1"/>
    <col min="7690" max="7690" width="6.33203125" style="529" customWidth="1"/>
    <col min="7691" max="7691" width="5.58203125" style="529" customWidth="1"/>
    <col min="7692" max="7692" width="5.9140625" style="529" customWidth="1"/>
    <col min="7693" max="7693" width="6.5" style="529" customWidth="1"/>
    <col min="7694" max="7694" width="5.58203125" style="529" customWidth="1"/>
    <col min="7695" max="7695" width="5.83203125" style="529" customWidth="1"/>
    <col min="7696" max="7696" width="6.4140625" style="529" customWidth="1"/>
    <col min="7697" max="7697" width="5.58203125" style="529" customWidth="1"/>
    <col min="7698" max="7698" width="6" style="529" customWidth="1"/>
    <col min="7699" max="7699" width="6.08203125" style="529" customWidth="1"/>
    <col min="7700" max="7700" width="6.5" style="529" customWidth="1"/>
    <col min="7701" max="7912" width="7.83203125" style="529" customWidth="1"/>
    <col min="7913" max="7913" width="4.6640625" style="529" customWidth="1"/>
    <col min="7914" max="7914" width="20.58203125" style="529" customWidth="1"/>
    <col min="7915" max="7915" width="9.08203125" style="529" customWidth="1"/>
    <col min="7916" max="7916" width="9.25" style="529" customWidth="1"/>
    <col min="7917" max="7917" width="7.33203125" style="529" customWidth="1"/>
    <col min="7918" max="7920" width="0" style="529" hidden="1" customWidth="1"/>
    <col min="7921" max="7926" width="6" style="529" customWidth="1"/>
    <col min="7927" max="7936" width="6.75" style="529"/>
    <col min="7937" max="7937" width="4.1640625" style="529" customWidth="1"/>
    <col min="7938" max="7938" width="14.08203125" style="529" customWidth="1"/>
    <col min="7939" max="7939" width="7.33203125" style="529" customWidth="1"/>
    <col min="7940" max="7940" width="8.25" style="529" customWidth="1"/>
    <col min="7941" max="7941" width="7.33203125" style="529" customWidth="1"/>
    <col min="7942" max="7942" width="6" style="529" customWidth="1"/>
    <col min="7943" max="7943" width="6.9140625" style="529" customWidth="1"/>
    <col min="7944" max="7944" width="5.58203125" style="529" customWidth="1"/>
    <col min="7945" max="7945" width="5.9140625" style="529" customWidth="1"/>
    <col min="7946" max="7946" width="6.33203125" style="529" customWidth="1"/>
    <col min="7947" max="7947" width="5.58203125" style="529" customWidth="1"/>
    <col min="7948" max="7948" width="5.9140625" style="529" customWidth="1"/>
    <col min="7949" max="7949" width="6.5" style="529" customWidth="1"/>
    <col min="7950" max="7950" width="5.58203125" style="529" customWidth="1"/>
    <col min="7951" max="7951" width="5.83203125" style="529" customWidth="1"/>
    <col min="7952" max="7952" width="6.4140625" style="529" customWidth="1"/>
    <col min="7953" max="7953" width="5.58203125" style="529" customWidth="1"/>
    <col min="7954" max="7954" width="6" style="529" customWidth="1"/>
    <col min="7955" max="7955" width="6.08203125" style="529" customWidth="1"/>
    <col min="7956" max="7956" width="6.5" style="529" customWidth="1"/>
    <col min="7957" max="8168" width="7.83203125" style="529" customWidth="1"/>
    <col min="8169" max="8169" width="4.6640625" style="529" customWidth="1"/>
    <col min="8170" max="8170" width="20.58203125" style="529" customWidth="1"/>
    <col min="8171" max="8171" width="9.08203125" style="529" customWidth="1"/>
    <col min="8172" max="8172" width="9.25" style="529" customWidth="1"/>
    <col min="8173" max="8173" width="7.33203125" style="529" customWidth="1"/>
    <col min="8174" max="8176" width="0" style="529" hidden="1" customWidth="1"/>
    <col min="8177" max="8182" width="6" style="529" customWidth="1"/>
    <col min="8183" max="8192" width="6.75" style="529"/>
    <col min="8193" max="8193" width="4.1640625" style="529" customWidth="1"/>
    <col min="8194" max="8194" width="14.08203125" style="529" customWidth="1"/>
    <col min="8195" max="8195" width="7.33203125" style="529" customWidth="1"/>
    <col min="8196" max="8196" width="8.25" style="529" customWidth="1"/>
    <col min="8197" max="8197" width="7.33203125" style="529" customWidth="1"/>
    <col min="8198" max="8198" width="6" style="529" customWidth="1"/>
    <col min="8199" max="8199" width="6.9140625" style="529" customWidth="1"/>
    <col min="8200" max="8200" width="5.58203125" style="529" customWidth="1"/>
    <col min="8201" max="8201" width="5.9140625" style="529" customWidth="1"/>
    <col min="8202" max="8202" width="6.33203125" style="529" customWidth="1"/>
    <col min="8203" max="8203" width="5.58203125" style="529" customWidth="1"/>
    <col min="8204" max="8204" width="5.9140625" style="529" customWidth="1"/>
    <col min="8205" max="8205" width="6.5" style="529" customWidth="1"/>
    <col min="8206" max="8206" width="5.58203125" style="529" customWidth="1"/>
    <col min="8207" max="8207" width="5.83203125" style="529" customWidth="1"/>
    <col min="8208" max="8208" width="6.4140625" style="529" customWidth="1"/>
    <col min="8209" max="8209" width="5.58203125" style="529" customWidth="1"/>
    <col min="8210" max="8210" width="6" style="529" customWidth="1"/>
    <col min="8211" max="8211" width="6.08203125" style="529" customWidth="1"/>
    <col min="8212" max="8212" width="6.5" style="529" customWidth="1"/>
    <col min="8213" max="8424" width="7.83203125" style="529" customWidth="1"/>
    <col min="8425" max="8425" width="4.6640625" style="529" customWidth="1"/>
    <col min="8426" max="8426" width="20.58203125" style="529" customWidth="1"/>
    <col min="8427" max="8427" width="9.08203125" style="529" customWidth="1"/>
    <col min="8428" max="8428" width="9.25" style="529" customWidth="1"/>
    <col min="8429" max="8429" width="7.33203125" style="529" customWidth="1"/>
    <col min="8430" max="8432" width="0" style="529" hidden="1" customWidth="1"/>
    <col min="8433" max="8438" width="6" style="529" customWidth="1"/>
    <col min="8439" max="8448" width="6.75" style="529"/>
    <col min="8449" max="8449" width="4.1640625" style="529" customWidth="1"/>
    <col min="8450" max="8450" width="14.08203125" style="529" customWidth="1"/>
    <col min="8451" max="8451" width="7.33203125" style="529" customWidth="1"/>
    <col min="8452" max="8452" width="8.25" style="529" customWidth="1"/>
    <col min="8453" max="8453" width="7.33203125" style="529" customWidth="1"/>
    <col min="8454" max="8454" width="6" style="529" customWidth="1"/>
    <col min="8455" max="8455" width="6.9140625" style="529" customWidth="1"/>
    <col min="8456" max="8456" width="5.58203125" style="529" customWidth="1"/>
    <col min="8457" max="8457" width="5.9140625" style="529" customWidth="1"/>
    <col min="8458" max="8458" width="6.33203125" style="529" customWidth="1"/>
    <col min="8459" max="8459" width="5.58203125" style="529" customWidth="1"/>
    <col min="8460" max="8460" width="5.9140625" style="529" customWidth="1"/>
    <col min="8461" max="8461" width="6.5" style="529" customWidth="1"/>
    <col min="8462" max="8462" width="5.58203125" style="529" customWidth="1"/>
    <col min="8463" max="8463" width="5.83203125" style="529" customWidth="1"/>
    <col min="8464" max="8464" width="6.4140625" style="529" customWidth="1"/>
    <col min="8465" max="8465" width="5.58203125" style="529" customWidth="1"/>
    <col min="8466" max="8466" width="6" style="529" customWidth="1"/>
    <col min="8467" max="8467" width="6.08203125" style="529" customWidth="1"/>
    <col min="8468" max="8468" width="6.5" style="529" customWidth="1"/>
    <col min="8469" max="8680" width="7.83203125" style="529" customWidth="1"/>
    <col min="8681" max="8681" width="4.6640625" style="529" customWidth="1"/>
    <col min="8682" max="8682" width="20.58203125" style="529" customWidth="1"/>
    <col min="8683" max="8683" width="9.08203125" style="529" customWidth="1"/>
    <col min="8684" max="8684" width="9.25" style="529" customWidth="1"/>
    <col min="8685" max="8685" width="7.33203125" style="529" customWidth="1"/>
    <col min="8686" max="8688" width="0" style="529" hidden="1" customWidth="1"/>
    <col min="8689" max="8694" width="6" style="529" customWidth="1"/>
    <col min="8695" max="8704" width="6.75" style="529"/>
    <col min="8705" max="8705" width="4.1640625" style="529" customWidth="1"/>
    <col min="8706" max="8706" width="14.08203125" style="529" customWidth="1"/>
    <col min="8707" max="8707" width="7.33203125" style="529" customWidth="1"/>
    <col min="8708" max="8708" width="8.25" style="529" customWidth="1"/>
    <col min="8709" max="8709" width="7.33203125" style="529" customWidth="1"/>
    <col min="8710" max="8710" width="6" style="529" customWidth="1"/>
    <col min="8711" max="8711" width="6.9140625" style="529" customWidth="1"/>
    <col min="8712" max="8712" width="5.58203125" style="529" customWidth="1"/>
    <col min="8713" max="8713" width="5.9140625" style="529" customWidth="1"/>
    <col min="8714" max="8714" width="6.33203125" style="529" customWidth="1"/>
    <col min="8715" max="8715" width="5.58203125" style="529" customWidth="1"/>
    <col min="8716" max="8716" width="5.9140625" style="529" customWidth="1"/>
    <col min="8717" max="8717" width="6.5" style="529" customWidth="1"/>
    <col min="8718" max="8718" width="5.58203125" style="529" customWidth="1"/>
    <col min="8719" max="8719" width="5.83203125" style="529" customWidth="1"/>
    <col min="8720" max="8720" width="6.4140625" style="529" customWidth="1"/>
    <col min="8721" max="8721" width="5.58203125" style="529" customWidth="1"/>
    <col min="8722" max="8722" width="6" style="529" customWidth="1"/>
    <col min="8723" max="8723" width="6.08203125" style="529" customWidth="1"/>
    <col min="8724" max="8724" width="6.5" style="529" customWidth="1"/>
    <col min="8725" max="8936" width="7.83203125" style="529" customWidth="1"/>
    <col min="8937" max="8937" width="4.6640625" style="529" customWidth="1"/>
    <col min="8938" max="8938" width="20.58203125" style="529" customWidth="1"/>
    <col min="8939" max="8939" width="9.08203125" style="529" customWidth="1"/>
    <col min="8940" max="8940" width="9.25" style="529" customWidth="1"/>
    <col min="8941" max="8941" width="7.33203125" style="529" customWidth="1"/>
    <col min="8942" max="8944" width="0" style="529" hidden="1" customWidth="1"/>
    <col min="8945" max="8950" width="6" style="529" customWidth="1"/>
    <col min="8951" max="8960" width="6.75" style="529"/>
    <col min="8961" max="8961" width="4.1640625" style="529" customWidth="1"/>
    <col min="8962" max="8962" width="14.08203125" style="529" customWidth="1"/>
    <col min="8963" max="8963" width="7.33203125" style="529" customWidth="1"/>
    <col min="8964" max="8964" width="8.25" style="529" customWidth="1"/>
    <col min="8965" max="8965" width="7.33203125" style="529" customWidth="1"/>
    <col min="8966" max="8966" width="6" style="529" customWidth="1"/>
    <col min="8967" max="8967" width="6.9140625" style="529" customWidth="1"/>
    <col min="8968" max="8968" width="5.58203125" style="529" customWidth="1"/>
    <col min="8969" max="8969" width="5.9140625" style="529" customWidth="1"/>
    <col min="8970" max="8970" width="6.33203125" style="529" customWidth="1"/>
    <col min="8971" max="8971" width="5.58203125" style="529" customWidth="1"/>
    <col min="8972" max="8972" width="5.9140625" style="529" customWidth="1"/>
    <col min="8973" max="8973" width="6.5" style="529" customWidth="1"/>
    <col min="8974" max="8974" width="5.58203125" style="529" customWidth="1"/>
    <col min="8975" max="8975" width="5.83203125" style="529" customWidth="1"/>
    <col min="8976" max="8976" width="6.4140625" style="529" customWidth="1"/>
    <col min="8977" max="8977" width="5.58203125" style="529" customWidth="1"/>
    <col min="8978" max="8978" width="6" style="529" customWidth="1"/>
    <col min="8979" max="8979" width="6.08203125" style="529" customWidth="1"/>
    <col min="8980" max="8980" width="6.5" style="529" customWidth="1"/>
    <col min="8981" max="9192" width="7.83203125" style="529" customWidth="1"/>
    <col min="9193" max="9193" width="4.6640625" style="529" customWidth="1"/>
    <col min="9194" max="9194" width="20.58203125" style="529" customWidth="1"/>
    <col min="9195" max="9195" width="9.08203125" style="529" customWidth="1"/>
    <col min="9196" max="9196" width="9.25" style="529" customWidth="1"/>
    <col min="9197" max="9197" width="7.33203125" style="529" customWidth="1"/>
    <col min="9198" max="9200" width="0" style="529" hidden="1" customWidth="1"/>
    <col min="9201" max="9206" width="6" style="529" customWidth="1"/>
    <col min="9207" max="9216" width="6.75" style="529"/>
    <col min="9217" max="9217" width="4.1640625" style="529" customWidth="1"/>
    <col min="9218" max="9218" width="14.08203125" style="529" customWidth="1"/>
    <col min="9219" max="9219" width="7.33203125" style="529" customWidth="1"/>
    <col min="9220" max="9220" width="8.25" style="529" customWidth="1"/>
    <col min="9221" max="9221" width="7.33203125" style="529" customWidth="1"/>
    <col min="9222" max="9222" width="6" style="529" customWidth="1"/>
    <col min="9223" max="9223" width="6.9140625" style="529" customWidth="1"/>
    <col min="9224" max="9224" width="5.58203125" style="529" customWidth="1"/>
    <col min="9225" max="9225" width="5.9140625" style="529" customWidth="1"/>
    <col min="9226" max="9226" width="6.33203125" style="529" customWidth="1"/>
    <col min="9227" max="9227" width="5.58203125" style="529" customWidth="1"/>
    <col min="9228" max="9228" width="5.9140625" style="529" customWidth="1"/>
    <col min="9229" max="9229" width="6.5" style="529" customWidth="1"/>
    <col min="9230" max="9230" width="5.58203125" style="529" customWidth="1"/>
    <col min="9231" max="9231" width="5.83203125" style="529" customWidth="1"/>
    <col min="9232" max="9232" width="6.4140625" style="529" customWidth="1"/>
    <col min="9233" max="9233" width="5.58203125" style="529" customWidth="1"/>
    <col min="9234" max="9234" width="6" style="529" customWidth="1"/>
    <col min="9235" max="9235" width="6.08203125" style="529" customWidth="1"/>
    <col min="9236" max="9236" width="6.5" style="529" customWidth="1"/>
    <col min="9237" max="9448" width="7.83203125" style="529" customWidth="1"/>
    <col min="9449" max="9449" width="4.6640625" style="529" customWidth="1"/>
    <col min="9450" max="9450" width="20.58203125" style="529" customWidth="1"/>
    <col min="9451" max="9451" width="9.08203125" style="529" customWidth="1"/>
    <col min="9452" max="9452" width="9.25" style="529" customWidth="1"/>
    <col min="9453" max="9453" width="7.33203125" style="529" customWidth="1"/>
    <col min="9454" max="9456" width="0" style="529" hidden="1" customWidth="1"/>
    <col min="9457" max="9462" width="6" style="529" customWidth="1"/>
    <col min="9463" max="9472" width="6.75" style="529"/>
    <col min="9473" max="9473" width="4.1640625" style="529" customWidth="1"/>
    <col min="9474" max="9474" width="14.08203125" style="529" customWidth="1"/>
    <col min="9475" max="9475" width="7.33203125" style="529" customWidth="1"/>
    <col min="9476" max="9476" width="8.25" style="529" customWidth="1"/>
    <col min="9477" max="9477" width="7.33203125" style="529" customWidth="1"/>
    <col min="9478" max="9478" width="6" style="529" customWidth="1"/>
    <col min="9479" max="9479" width="6.9140625" style="529" customWidth="1"/>
    <col min="9480" max="9480" width="5.58203125" style="529" customWidth="1"/>
    <col min="9481" max="9481" width="5.9140625" style="529" customWidth="1"/>
    <col min="9482" max="9482" width="6.33203125" style="529" customWidth="1"/>
    <col min="9483" max="9483" width="5.58203125" style="529" customWidth="1"/>
    <col min="9484" max="9484" width="5.9140625" style="529" customWidth="1"/>
    <col min="9485" max="9485" width="6.5" style="529" customWidth="1"/>
    <col min="9486" max="9486" width="5.58203125" style="529" customWidth="1"/>
    <col min="9487" max="9487" width="5.83203125" style="529" customWidth="1"/>
    <col min="9488" max="9488" width="6.4140625" style="529" customWidth="1"/>
    <col min="9489" max="9489" width="5.58203125" style="529" customWidth="1"/>
    <col min="9490" max="9490" width="6" style="529" customWidth="1"/>
    <col min="9491" max="9491" width="6.08203125" style="529" customWidth="1"/>
    <col min="9492" max="9492" width="6.5" style="529" customWidth="1"/>
    <col min="9493" max="9704" width="7.83203125" style="529" customWidth="1"/>
    <col min="9705" max="9705" width="4.6640625" style="529" customWidth="1"/>
    <col min="9706" max="9706" width="20.58203125" style="529" customWidth="1"/>
    <col min="9707" max="9707" width="9.08203125" style="529" customWidth="1"/>
    <col min="9708" max="9708" width="9.25" style="529" customWidth="1"/>
    <col min="9709" max="9709" width="7.33203125" style="529" customWidth="1"/>
    <col min="9710" max="9712" width="0" style="529" hidden="1" customWidth="1"/>
    <col min="9713" max="9718" width="6" style="529" customWidth="1"/>
    <col min="9719" max="9728" width="6.75" style="529"/>
    <col min="9729" max="9729" width="4.1640625" style="529" customWidth="1"/>
    <col min="9730" max="9730" width="14.08203125" style="529" customWidth="1"/>
    <col min="9731" max="9731" width="7.33203125" style="529" customWidth="1"/>
    <col min="9732" max="9732" width="8.25" style="529" customWidth="1"/>
    <col min="9733" max="9733" width="7.33203125" style="529" customWidth="1"/>
    <col min="9734" max="9734" width="6" style="529" customWidth="1"/>
    <col min="9735" max="9735" width="6.9140625" style="529" customWidth="1"/>
    <col min="9736" max="9736" width="5.58203125" style="529" customWidth="1"/>
    <col min="9737" max="9737" width="5.9140625" style="529" customWidth="1"/>
    <col min="9738" max="9738" width="6.33203125" style="529" customWidth="1"/>
    <col min="9739" max="9739" width="5.58203125" style="529" customWidth="1"/>
    <col min="9740" max="9740" width="5.9140625" style="529" customWidth="1"/>
    <col min="9741" max="9741" width="6.5" style="529" customWidth="1"/>
    <col min="9742" max="9742" width="5.58203125" style="529" customWidth="1"/>
    <col min="9743" max="9743" width="5.83203125" style="529" customWidth="1"/>
    <col min="9744" max="9744" width="6.4140625" style="529" customWidth="1"/>
    <col min="9745" max="9745" width="5.58203125" style="529" customWidth="1"/>
    <col min="9746" max="9746" width="6" style="529" customWidth="1"/>
    <col min="9747" max="9747" width="6.08203125" style="529" customWidth="1"/>
    <col min="9748" max="9748" width="6.5" style="529" customWidth="1"/>
    <col min="9749" max="9960" width="7.83203125" style="529" customWidth="1"/>
    <col min="9961" max="9961" width="4.6640625" style="529" customWidth="1"/>
    <col min="9962" max="9962" width="20.58203125" style="529" customWidth="1"/>
    <col min="9963" max="9963" width="9.08203125" style="529" customWidth="1"/>
    <col min="9964" max="9964" width="9.25" style="529" customWidth="1"/>
    <col min="9965" max="9965" width="7.33203125" style="529" customWidth="1"/>
    <col min="9966" max="9968" width="0" style="529" hidden="1" customWidth="1"/>
    <col min="9969" max="9974" width="6" style="529" customWidth="1"/>
    <col min="9975" max="9984" width="6.75" style="529"/>
    <col min="9985" max="9985" width="4.1640625" style="529" customWidth="1"/>
    <col min="9986" max="9986" width="14.08203125" style="529" customWidth="1"/>
    <col min="9987" max="9987" width="7.33203125" style="529" customWidth="1"/>
    <col min="9988" max="9988" width="8.25" style="529" customWidth="1"/>
    <col min="9989" max="9989" width="7.33203125" style="529" customWidth="1"/>
    <col min="9990" max="9990" width="6" style="529" customWidth="1"/>
    <col min="9991" max="9991" width="6.9140625" style="529" customWidth="1"/>
    <col min="9992" max="9992" width="5.58203125" style="529" customWidth="1"/>
    <col min="9993" max="9993" width="5.9140625" style="529" customWidth="1"/>
    <col min="9994" max="9994" width="6.33203125" style="529" customWidth="1"/>
    <col min="9995" max="9995" width="5.58203125" style="529" customWidth="1"/>
    <col min="9996" max="9996" width="5.9140625" style="529" customWidth="1"/>
    <col min="9997" max="9997" width="6.5" style="529" customWidth="1"/>
    <col min="9998" max="9998" width="5.58203125" style="529" customWidth="1"/>
    <col min="9999" max="9999" width="5.83203125" style="529" customWidth="1"/>
    <col min="10000" max="10000" width="6.4140625" style="529" customWidth="1"/>
    <col min="10001" max="10001" width="5.58203125" style="529" customWidth="1"/>
    <col min="10002" max="10002" width="6" style="529" customWidth="1"/>
    <col min="10003" max="10003" width="6.08203125" style="529" customWidth="1"/>
    <col min="10004" max="10004" width="6.5" style="529" customWidth="1"/>
    <col min="10005" max="10216" width="7.83203125" style="529" customWidth="1"/>
    <col min="10217" max="10217" width="4.6640625" style="529" customWidth="1"/>
    <col min="10218" max="10218" width="20.58203125" style="529" customWidth="1"/>
    <col min="10219" max="10219" width="9.08203125" style="529" customWidth="1"/>
    <col min="10220" max="10220" width="9.25" style="529" customWidth="1"/>
    <col min="10221" max="10221" width="7.33203125" style="529" customWidth="1"/>
    <col min="10222" max="10224" width="0" style="529" hidden="1" customWidth="1"/>
    <col min="10225" max="10230" width="6" style="529" customWidth="1"/>
    <col min="10231" max="10240" width="6.75" style="529"/>
    <col min="10241" max="10241" width="4.1640625" style="529" customWidth="1"/>
    <col min="10242" max="10242" width="14.08203125" style="529" customWidth="1"/>
    <col min="10243" max="10243" width="7.33203125" style="529" customWidth="1"/>
    <col min="10244" max="10244" width="8.25" style="529" customWidth="1"/>
    <col min="10245" max="10245" width="7.33203125" style="529" customWidth="1"/>
    <col min="10246" max="10246" width="6" style="529" customWidth="1"/>
    <col min="10247" max="10247" width="6.9140625" style="529" customWidth="1"/>
    <col min="10248" max="10248" width="5.58203125" style="529" customWidth="1"/>
    <col min="10249" max="10249" width="5.9140625" style="529" customWidth="1"/>
    <col min="10250" max="10250" width="6.33203125" style="529" customWidth="1"/>
    <col min="10251" max="10251" width="5.58203125" style="529" customWidth="1"/>
    <col min="10252" max="10252" width="5.9140625" style="529" customWidth="1"/>
    <col min="10253" max="10253" width="6.5" style="529" customWidth="1"/>
    <col min="10254" max="10254" width="5.58203125" style="529" customWidth="1"/>
    <col min="10255" max="10255" width="5.83203125" style="529" customWidth="1"/>
    <col min="10256" max="10256" width="6.4140625" style="529" customWidth="1"/>
    <col min="10257" max="10257" width="5.58203125" style="529" customWidth="1"/>
    <col min="10258" max="10258" width="6" style="529" customWidth="1"/>
    <col min="10259" max="10259" width="6.08203125" style="529" customWidth="1"/>
    <col min="10260" max="10260" width="6.5" style="529" customWidth="1"/>
    <col min="10261" max="10472" width="7.83203125" style="529" customWidth="1"/>
    <col min="10473" max="10473" width="4.6640625" style="529" customWidth="1"/>
    <col min="10474" max="10474" width="20.58203125" style="529" customWidth="1"/>
    <col min="10475" max="10475" width="9.08203125" style="529" customWidth="1"/>
    <col min="10476" max="10476" width="9.25" style="529" customWidth="1"/>
    <col min="10477" max="10477" width="7.33203125" style="529" customWidth="1"/>
    <col min="10478" max="10480" width="0" style="529" hidden="1" customWidth="1"/>
    <col min="10481" max="10486" width="6" style="529" customWidth="1"/>
    <col min="10487" max="10496" width="6.75" style="529"/>
    <col min="10497" max="10497" width="4.1640625" style="529" customWidth="1"/>
    <col min="10498" max="10498" width="14.08203125" style="529" customWidth="1"/>
    <col min="10499" max="10499" width="7.33203125" style="529" customWidth="1"/>
    <col min="10500" max="10500" width="8.25" style="529" customWidth="1"/>
    <col min="10501" max="10501" width="7.33203125" style="529" customWidth="1"/>
    <col min="10502" max="10502" width="6" style="529" customWidth="1"/>
    <col min="10503" max="10503" width="6.9140625" style="529" customWidth="1"/>
    <col min="10504" max="10504" width="5.58203125" style="529" customWidth="1"/>
    <col min="10505" max="10505" width="5.9140625" style="529" customWidth="1"/>
    <col min="10506" max="10506" width="6.33203125" style="529" customWidth="1"/>
    <col min="10507" max="10507" width="5.58203125" style="529" customWidth="1"/>
    <col min="10508" max="10508" width="5.9140625" style="529" customWidth="1"/>
    <col min="10509" max="10509" width="6.5" style="529" customWidth="1"/>
    <col min="10510" max="10510" width="5.58203125" style="529" customWidth="1"/>
    <col min="10511" max="10511" width="5.83203125" style="529" customWidth="1"/>
    <col min="10512" max="10512" width="6.4140625" style="529" customWidth="1"/>
    <col min="10513" max="10513" width="5.58203125" style="529" customWidth="1"/>
    <col min="10514" max="10514" width="6" style="529" customWidth="1"/>
    <col min="10515" max="10515" width="6.08203125" style="529" customWidth="1"/>
    <col min="10516" max="10516" width="6.5" style="529" customWidth="1"/>
    <col min="10517" max="10728" width="7.83203125" style="529" customWidth="1"/>
    <col min="10729" max="10729" width="4.6640625" style="529" customWidth="1"/>
    <col min="10730" max="10730" width="20.58203125" style="529" customWidth="1"/>
    <col min="10731" max="10731" width="9.08203125" style="529" customWidth="1"/>
    <col min="10732" max="10732" width="9.25" style="529" customWidth="1"/>
    <col min="10733" max="10733" width="7.33203125" style="529" customWidth="1"/>
    <col min="10734" max="10736" width="0" style="529" hidden="1" customWidth="1"/>
    <col min="10737" max="10742" width="6" style="529" customWidth="1"/>
    <col min="10743" max="10752" width="6.75" style="529"/>
    <col min="10753" max="10753" width="4.1640625" style="529" customWidth="1"/>
    <col min="10754" max="10754" width="14.08203125" style="529" customWidth="1"/>
    <col min="10755" max="10755" width="7.33203125" style="529" customWidth="1"/>
    <col min="10756" max="10756" width="8.25" style="529" customWidth="1"/>
    <col min="10757" max="10757" width="7.33203125" style="529" customWidth="1"/>
    <col min="10758" max="10758" width="6" style="529" customWidth="1"/>
    <col min="10759" max="10759" width="6.9140625" style="529" customWidth="1"/>
    <col min="10760" max="10760" width="5.58203125" style="529" customWidth="1"/>
    <col min="10761" max="10761" width="5.9140625" style="529" customWidth="1"/>
    <col min="10762" max="10762" width="6.33203125" style="529" customWidth="1"/>
    <col min="10763" max="10763" width="5.58203125" style="529" customWidth="1"/>
    <col min="10764" max="10764" width="5.9140625" style="529" customWidth="1"/>
    <col min="10765" max="10765" width="6.5" style="529" customWidth="1"/>
    <col min="10766" max="10766" width="5.58203125" style="529" customWidth="1"/>
    <col min="10767" max="10767" width="5.83203125" style="529" customWidth="1"/>
    <col min="10768" max="10768" width="6.4140625" style="529" customWidth="1"/>
    <col min="10769" max="10769" width="5.58203125" style="529" customWidth="1"/>
    <col min="10770" max="10770" width="6" style="529" customWidth="1"/>
    <col min="10771" max="10771" width="6.08203125" style="529" customWidth="1"/>
    <col min="10772" max="10772" width="6.5" style="529" customWidth="1"/>
    <col min="10773" max="10984" width="7.83203125" style="529" customWidth="1"/>
    <col min="10985" max="10985" width="4.6640625" style="529" customWidth="1"/>
    <col min="10986" max="10986" width="20.58203125" style="529" customWidth="1"/>
    <col min="10987" max="10987" width="9.08203125" style="529" customWidth="1"/>
    <col min="10988" max="10988" width="9.25" style="529" customWidth="1"/>
    <col min="10989" max="10989" width="7.33203125" style="529" customWidth="1"/>
    <col min="10990" max="10992" width="0" style="529" hidden="1" customWidth="1"/>
    <col min="10993" max="10998" width="6" style="529" customWidth="1"/>
    <col min="10999" max="11008" width="6.75" style="529"/>
    <col min="11009" max="11009" width="4.1640625" style="529" customWidth="1"/>
    <col min="11010" max="11010" width="14.08203125" style="529" customWidth="1"/>
    <col min="11011" max="11011" width="7.33203125" style="529" customWidth="1"/>
    <col min="11012" max="11012" width="8.25" style="529" customWidth="1"/>
    <col min="11013" max="11013" width="7.33203125" style="529" customWidth="1"/>
    <col min="11014" max="11014" width="6" style="529" customWidth="1"/>
    <col min="11015" max="11015" width="6.9140625" style="529" customWidth="1"/>
    <col min="11016" max="11016" width="5.58203125" style="529" customWidth="1"/>
    <col min="11017" max="11017" width="5.9140625" style="529" customWidth="1"/>
    <col min="11018" max="11018" width="6.33203125" style="529" customWidth="1"/>
    <col min="11019" max="11019" width="5.58203125" style="529" customWidth="1"/>
    <col min="11020" max="11020" width="5.9140625" style="529" customWidth="1"/>
    <col min="11021" max="11021" width="6.5" style="529" customWidth="1"/>
    <col min="11022" max="11022" width="5.58203125" style="529" customWidth="1"/>
    <col min="11023" max="11023" width="5.83203125" style="529" customWidth="1"/>
    <col min="11024" max="11024" width="6.4140625" style="529" customWidth="1"/>
    <col min="11025" max="11025" width="5.58203125" style="529" customWidth="1"/>
    <col min="11026" max="11026" width="6" style="529" customWidth="1"/>
    <col min="11027" max="11027" width="6.08203125" style="529" customWidth="1"/>
    <col min="11028" max="11028" width="6.5" style="529" customWidth="1"/>
    <col min="11029" max="11240" width="7.83203125" style="529" customWidth="1"/>
    <col min="11241" max="11241" width="4.6640625" style="529" customWidth="1"/>
    <col min="11242" max="11242" width="20.58203125" style="529" customWidth="1"/>
    <col min="11243" max="11243" width="9.08203125" style="529" customWidth="1"/>
    <col min="11244" max="11244" width="9.25" style="529" customWidth="1"/>
    <col min="11245" max="11245" width="7.33203125" style="529" customWidth="1"/>
    <col min="11246" max="11248" width="0" style="529" hidden="1" customWidth="1"/>
    <col min="11249" max="11254" width="6" style="529" customWidth="1"/>
    <col min="11255" max="11264" width="6.75" style="529"/>
    <col min="11265" max="11265" width="4.1640625" style="529" customWidth="1"/>
    <col min="11266" max="11266" width="14.08203125" style="529" customWidth="1"/>
    <col min="11267" max="11267" width="7.33203125" style="529" customWidth="1"/>
    <col min="11268" max="11268" width="8.25" style="529" customWidth="1"/>
    <col min="11269" max="11269" width="7.33203125" style="529" customWidth="1"/>
    <col min="11270" max="11270" width="6" style="529" customWidth="1"/>
    <col min="11271" max="11271" width="6.9140625" style="529" customWidth="1"/>
    <col min="11272" max="11272" width="5.58203125" style="529" customWidth="1"/>
    <col min="11273" max="11273" width="5.9140625" style="529" customWidth="1"/>
    <col min="11274" max="11274" width="6.33203125" style="529" customWidth="1"/>
    <col min="11275" max="11275" width="5.58203125" style="529" customWidth="1"/>
    <col min="11276" max="11276" width="5.9140625" style="529" customWidth="1"/>
    <col min="11277" max="11277" width="6.5" style="529" customWidth="1"/>
    <col min="11278" max="11278" width="5.58203125" style="529" customWidth="1"/>
    <col min="11279" max="11279" width="5.83203125" style="529" customWidth="1"/>
    <col min="11280" max="11280" width="6.4140625" style="529" customWidth="1"/>
    <col min="11281" max="11281" width="5.58203125" style="529" customWidth="1"/>
    <col min="11282" max="11282" width="6" style="529" customWidth="1"/>
    <col min="11283" max="11283" width="6.08203125" style="529" customWidth="1"/>
    <col min="11284" max="11284" width="6.5" style="529" customWidth="1"/>
    <col min="11285" max="11496" width="7.83203125" style="529" customWidth="1"/>
    <col min="11497" max="11497" width="4.6640625" style="529" customWidth="1"/>
    <col min="11498" max="11498" width="20.58203125" style="529" customWidth="1"/>
    <col min="11499" max="11499" width="9.08203125" style="529" customWidth="1"/>
    <col min="11500" max="11500" width="9.25" style="529" customWidth="1"/>
    <col min="11501" max="11501" width="7.33203125" style="529" customWidth="1"/>
    <col min="11502" max="11504" width="0" style="529" hidden="1" customWidth="1"/>
    <col min="11505" max="11510" width="6" style="529" customWidth="1"/>
    <col min="11511" max="11520" width="6.75" style="529"/>
    <col min="11521" max="11521" width="4.1640625" style="529" customWidth="1"/>
    <col min="11522" max="11522" width="14.08203125" style="529" customWidth="1"/>
    <col min="11523" max="11523" width="7.33203125" style="529" customWidth="1"/>
    <col min="11524" max="11524" width="8.25" style="529" customWidth="1"/>
    <col min="11525" max="11525" width="7.33203125" style="529" customWidth="1"/>
    <col min="11526" max="11526" width="6" style="529" customWidth="1"/>
    <col min="11527" max="11527" width="6.9140625" style="529" customWidth="1"/>
    <col min="11528" max="11528" width="5.58203125" style="529" customWidth="1"/>
    <col min="11529" max="11529" width="5.9140625" style="529" customWidth="1"/>
    <col min="11530" max="11530" width="6.33203125" style="529" customWidth="1"/>
    <col min="11531" max="11531" width="5.58203125" style="529" customWidth="1"/>
    <col min="11532" max="11532" width="5.9140625" style="529" customWidth="1"/>
    <col min="11533" max="11533" width="6.5" style="529" customWidth="1"/>
    <col min="11534" max="11534" width="5.58203125" style="529" customWidth="1"/>
    <col min="11535" max="11535" width="5.83203125" style="529" customWidth="1"/>
    <col min="11536" max="11536" width="6.4140625" style="529" customWidth="1"/>
    <col min="11537" max="11537" width="5.58203125" style="529" customWidth="1"/>
    <col min="11538" max="11538" width="6" style="529" customWidth="1"/>
    <col min="11539" max="11539" width="6.08203125" style="529" customWidth="1"/>
    <col min="11540" max="11540" width="6.5" style="529" customWidth="1"/>
    <col min="11541" max="11752" width="7.83203125" style="529" customWidth="1"/>
    <col min="11753" max="11753" width="4.6640625" style="529" customWidth="1"/>
    <col min="11754" max="11754" width="20.58203125" style="529" customWidth="1"/>
    <col min="11755" max="11755" width="9.08203125" style="529" customWidth="1"/>
    <col min="11756" max="11756" width="9.25" style="529" customWidth="1"/>
    <col min="11757" max="11757" width="7.33203125" style="529" customWidth="1"/>
    <col min="11758" max="11760" width="0" style="529" hidden="1" customWidth="1"/>
    <col min="11761" max="11766" width="6" style="529" customWidth="1"/>
    <col min="11767" max="11776" width="6.75" style="529"/>
    <col min="11777" max="11777" width="4.1640625" style="529" customWidth="1"/>
    <col min="11778" max="11778" width="14.08203125" style="529" customWidth="1"/>
    <col min="11779" max="11779" width="7.33203125" style="529" customWidth="1"/>
    <col min="11780" max="11780" width="8.25" style="529" customWidth="1"/>
    <col min="11781" max="11781" width="7.33203125" style="529" customWidth="1"/>
    <col min="11782" max="11782" width="6" style="529" customWidth="1"/>
    <col min="11783" max="11783" width="6.9140625" style="529" customWidth="1"/>
    <col min="11784" max="11784" width="5.58203125" style="529" customWidth="1"/>
    <col min="11785" max="11785" width="5.9140625" style="529" customWidth="1"/>
    <col min="11786" max="11786" width="6.33203125" style="529" customWidth="1"/>
    <col min="11787" max="11787" width="5.58203125" style="529" customWidth="1"/>
    <col min="11788" max="11788" width="5.9140625" style="529" customWidth="1"/>
    <col min="11789" max="11789" width="6.5" style="529" customWidth="1"/>
    <col min="11790" max="11790" width="5.58203125" style="529" customWidth="1"/>
    <col min="11791" max="11791" width="5.83203125" style="529" customWidth="1"/>
    <col min="11792" max="11792" width="6.4140625" style="529" customWidth="1"/>
    <col min="11793" max="11793" width="5.58203125" style="529" customWidth="1"/>
    <col min="11794" max="11794" width="6" style="529" customWidth="1"/>
    <col min="11795" max="11795" width="6.08203125" style="529" customWidth="1"/>
    <col min="11796" max="11796" width="6.5" style="529" customWidth="1"/>
    <col min="11797" max="12008" width="7.83203125" style="529" customWidth="1"/>
    <col min="12009" max="12009" width="4.6640625" style="529" customWidth="1"/>
    <col min="12010" max="12010" width="20.58203125" style="529" customWidth="1"/>
    <col min="12011" max="12011" width="9.08203125" style="529" customWidth="1"/>
    <col min="12012" max="12012" width="9.25" style="529" customWidth="1"/>
    <col min="12013" max="12013" width="7.33203125" style="529" customWidth="1"/>
    <col min="12014" max="12016" width="0" style="529" hidden="1" customWidth="1"/>
    <col min="12017" max="12022" width="6" style="529" customWidth="1"/>
    <col min="12023" max="12032" width="6.75" style="529"/>
    <col min="12033" max="12033" width="4.1640625" style="529" customWidth="1"/>
    <col min="12034" max="12034" width="14.08203125" style="529" customWidth="1"/>
    <col min="12035" max="12035" width="7.33203125" style="529" customWidth="1"/>
    <col min="12036" max="12036" width="8.25" style="529" customWidth="1"/>
    <col min="12037" max="12037" width="7.33203125" style="529" customWidth="1"/>
    <col min="12038" max="12038" width="6" style="529" customWidth="1"/>
    <col min="12039" max="12039" width="6.9140625" style="529" customWidth="1"/>
    <col min="12040" max="12040" width="5.58203125" style="529" customWidth="1"/>
    <col min="12041" max="12041" width="5.9140625" style="529" customWidth="1"/>
    <col min="12042" max="12042" width="6.33203125" style="529" customWidth="1"/>
    <col min="12043" max="12043" width="5.58203125" style="529" customWidth="1"/>
    <col min="12044" max="12044" width="5.9140625" style="529" customWidth="1"/>
    <col min="12045" max="12045" width="6.5" style="529" customWidth="1"/>
    <col min="12046" max="12046" width="5.58203125" style="529" customWidth="1"/>
    <col min="12047" max="12047" width="5.83203125" style="529" customWidth="1"/>
    <col min="12048" max="12048" width="6.4140625" style="529" customWidth="1"/>
    <col min="12049" max="12049" width="5.58203125" style="529" customWidth="1"/>
    <col min="12050" max="12050" width="6" style="529" customWidth="1"/>
    <col min="12051" max="12051" width="6.08203125" style="529" customWidth="1"/>
    <col min="12052" max="12052" width="6.5" style="529" customWidth="1"/>
    <col min="12053" max="12264" width="7.83203125" style="529" customWidth="1"/>
    <col min="12265" max="12265" width="4.6640625" style="529" customWidth="1"/>
    <col min="12266" max="12266" width="20.58203125" style="529" customWidth="1"/>
    <col min="12267" max="12267" width="9.08203125" style="529" customWidth="1"/>
    <col min="12268" max="12268" width="9.25" style="529" customWidth="1"/>
    <col min="12269" max="12269" width="7.33203125" style="529" customWidth="1"/>
    <col min="12270" max="12272" width="0" style="529" hidden="1" customWidth="1"/>
    <col min="12273" max="12278" width="6" style="529" customWidth="1"/>
    <col min="12279" max="12288" width="6.75" style="529"/>
    <col min="12289" max="12289" width="4.1640625" style="529" customWidth="1"/>
    <col min="12290" max="12290" width="14.08203125" style="529" customWidth="1"/>
    <col min="12291" max="12291" width="7.33203125" style="529" customWidth="1"/>
    <col min="12292" max="12292" width="8.25" style="529" customWidth="1"/>
    <col min="12293" max="12293" width="7.33203125" style="529" customWidth="1"/>
    <col min="12294" max="12294" width="6" style="529" customWidth="1"/>
    <col min="12295" max="12295" width="6.9140625" style="529" customWidth="1"/>
    <col min="12296" max="12296" width="5.58203125" style="529" customWidth="1"/>
    <col min="12297" max="12297" width="5.9140625" style="529" customWidth="1"/>
    <col min="12298" max="12298" width="6.33203125" style="529" customWidth="1"/>
    <col min="12299" max="12299" width="5.58203125" style="529" customWidth="1"/>
    <col min="12300" max="12300" width="5.9140625" style="529" customWidth="1"/>
    <col min="12301" max="12301" width="6.5" style="529" customWidth="1"/>
    <col min="12302" max="12302" width="5.58203125" style="529" customWidth="1"/>
    <col min="12303" max="12303" width="5.83203125" style="529" customWidth="1"/>
    <col min="12304" max="12304" width="6.4140625" style="529" customWidth="1"/>
    <col min="12305" max="12305" width="5.58203125" style="529" customWidth="1"/>
    <col min="12306" max="12306" width="6" style="529" customWidth="1"/>
    <col min="12307" max="12307" width="6.08203125" style="529" customWidth="1"/>
    <col min="12308" max="12308" width="6.5" style="529" customWidth="1"/>
    <col min="12309" max="12520" width="7.83203125" style="529" customWidth="1"/>
    <col min="12521" max="12521" width="4.6640625" style="529" customWidth="1"/>
    <col min="12522" max="12522" width="20.58203125" style="529" customWidth="1"/>
    <col min="12523" max="12523" width="9.08203125" style="529" customWidth="1"/>
    <col min="12524" max="12524" width="9.25" style="529" customWidth="1"/>
    <col min="12525" max="12525" width="7.33203125" style="529" customWidth="1"/>
    <col min="12526" max="12528" width="0" style="529" hidden="1" customWidth="1"/>
    <col min="12529" max="12534" width="6" style="529" customWidth="1"/>
    <col min="12535" max="12544" width="6.75" style="529"/>
    <col min="12545" max="12545" width="4.1640625" style="529" customWidth="1"/>
    <col min="12546" max="12546" width="14.08203125" style="529" customWidth="1"/>
    <col min="12547" max="12547" width="7.33203125" style="529" customWidth="1"/>
    <col min="12548" max="12548" width="8.25" style="529" customWidth="1"/>
    <col min="12549" max="12549" width="7.33203125" style="529" customWidth="1"/>
    <col min="12550" max="12550" width="6" style="529" customWidth="1"/>
    <col min="12551" max="12551" width="6.9140625" style="529" customWidth="1"/>
    <col min="12552" max="12552" width="5.58203125" style="529" customWidth="1"/>
    <col min="12553" max="12553" width="5.9140625" style="529" customWidth="1"/>
    <col min="12554" max="12554" width="6.33203125" style="529" customWidth="1"/>
    <col min="12555" max="12555" width="5.58203125" style="529" customWidth="1"/>
    <col min="12556" max="12556" width="5.9140625" style="529" customWidth="1"/>
    <col min="12557" max="12557" width="6.5" style="529" customWidth="1"/>
    <col min="12558" max="12558" width="5.58203125" style="529" customWidth="1"/>
    <col min="12559" max="12559" width="5.83203125" style="529" customWidth="1"/>
    <col min="12560" max="12560" width="6.4140625" style="529" customWidth="1"/>
    <col min="12561" max="12561" width="5.58203125" style="529" customWidth="1"/>
    <col min="12562" max="12562" width="6" style="529" customWidth="1"/>
    <col min="12563" max="12563" width="6.08203125" style="529" customWidth="1"/>
    <col min="12564" max="12564" width="6.5" style="529" customWidth="1"/>
    <col min="12565" max="12776" width="7.83203125" style="529" customWidth="1"/>
    <col min="12777" max="12777" width="4.6640625" style="529" customWidth="1"/>
    <col min="12778" max="12778" width="20.58203125" style="529" customWidth="1"/>
    <col min="12779" max="12779" width="9.08203125" style="529" customWidth="1"/>
    <col min="12780" max="12780" width="9.25" style="529" customWidth="1"/>
    <col min="12781" max="12781" width="7.33203125" style="529" customWidth="1"/>
    <col min="12782" max="12784" width="0" style="529" hidden="1" customWidth="1"/>
    <col min="12785" max="12790" width="6" style="529" customWidth="1"/>
    <col min="12791" max="12800" width="6.75" style="529"/>
    <col min="12801" max="12801" width="4.1640625" style="529" customWidth="1"/>
    <col min="12802" max="12802" width="14.08203125" style="529" customWidth="1"/>
    <col min="12803" max="12803" width="7.33203125" style="529" customWidth="1"/>
    <col min="12804" max="12804" width="8.25" style="529" customWidth="1"/>
    <col min="12805" max="12805" width="7.33203125" style="529" customWidth="1"/>
    <col min="12806" max="12806" width="6" style="529" customWidth="1"/>
    <col min="12807" max="12807" width="6.9140625" style="529" customWidth="1"/>
    <col min="12808" max="12808" width="5.58203125" style="529" customWidth="1"/>
    <col min="12809" max="12809" width="5.9140625" style="529" customWidth="1"/>
    <col min="12810" max="12810" width="6.33203125" style="529" customWidth="1"/>
    <col min="12811" max="12811" width="5.58203125" style="529" customWidth="1"/>
    <col min="12812" max="12812" width="5.9140625" style="529" customWidth="1"/>
    <col min="12813" max="12813" width="6.5" style="529" customWidth="1"/>
    <col min="12814" max="12814" width="5.58203125" style="529" customWidth="1"/>
    <col min="12815" max="12815" width="5.83203125" style="529" customWidth="1"/>
    <col min="12816" max="12816" width="6.4140625" style="529" customWidth="1"/>
    <col min="12817" max="12817" width="5.58203125" style="529" customWidth="1"/>
    <col min="12818" max="12818" width="6" style="529" customWidth="1"/>
    <col min="12819" max="12819" width="6.08203125" style="529" customWidth="1"/>
    <col min="12820" max="12820" width="6.5" style="529" customWidth="1"/>
    <col min="12821" max="13032" width="7.83203125" style="529" customWidth="1"/>
    <col min="13033" max="13033" width="4.6640625" style="529" customWidth="1"/>
    <col min="13034" max="13034" width="20.58203125" style="529" customWidth="1"/>
    <col min="13035" max="13035" width="9.08203125" style="529" customWidth="1"/>
    <col min="13036" max="13036" width="9.25" style="529" customWidth="1"/>
    <col min="13037" max="13037" width="7.33203125" style="529" customWidth="1"/>
    <col min="13038" max="13040" width="0" style="529" hidden="1" customWidth="1"/>
    <col min="13041" max="13046" width="6" style="529" customWidth="1"/>
    <col min="13047" max="13056" width="6.75" style="529"/>
    <col min="13057" max="13057" width="4.1640625" style="529" customWidth="1"/>
    <col min="13058" max="13058" width="14.08203125" style="529" customWidth="1"/>
    <col min="13059" max="13059" width="7.33203125" style="529" customWidth="1"/>
    <col min="13060" max="13060" width="8.25" style="529" customWidth="1"/>
    <col min="13061" max="13061" width="7.33203125" style="529" customWidth="1"/>
    <col min="13062" max="13062" width="6" style="529" customWidth="1"/>
    <col min="13063" max="13063" width="6.9140625" style="529" customWidth="1"/>
    <col min="13064" max="13064" width="5.58203125" style="529" customWidth="1"/>
    <col min="13065" max="13065" width="5.9140625" style="529" customWidth="1"/>
    <col min="13066" max="13066" width="6.33203125" style="529" customWidth="1"/>
    <col min="13067" max="13067" width="5.58203125" style="529" customWidth="1"/>
    <col min="13068" max="13068" width="5.9140625" style="529" customWidth="1"/>
    <col min="13069" max="13069" width="6.5" style="529" customWidth="1"/>
    <col min="13070" max="13070" width="5.58203125" style="529" customWidth="1"/>
    <col min="13071" max="13071" width="5.83203125" style="529" customWidth="1"/>
    <col min="13072" max="13072" width="6.4140625" style="529" customWidth="1"/>
    <col min="13073" max="13073" width="5.58203125" style="529" customWidth="1"/>
    <col min="13074" max="13074" width="6" style="529" customWidth="1"/>
    <col min="13075" max="13075" width="6.08203125" style="529" customWidth="1"/>
    <col min="13076" max="13076" width="6.5" style="529" customWidth="1"/>
    <col min="13077" max="13288" width="7.83203125" style="529" customWidth="1"/>
    <col min="13289" max="13289" width="4.6640625" style="529" customWidth="1"/>
    <col min="13290" max="13290" width="20.58203125" style="529" customWidth="1"/>
    <col min="13291" max="13291" width="9.08203125" style="529" customWidth="1"/>
    <col min="13292" max="13292" width="9.25" style="529" customWidth="1"/>
    <col min="13293" max="13293" width="7.33203125" style="529" customWidth="1"/>
    <col min="13294" max="13296" width="0" style="529" hidden="1" customWidth="1"/>
    <col min="13297" max="13302" width="6" style="529" customWidth="1"/>
    <col min="13303" max="13312" width="6.75" style="529"/>
    <col min="13313" max="13313" width="4.1640625" style="529" customWidth="1"/>
    <col min="13314" max="13314" width="14.08203125" style="529" customWidth="1"/>
    <col min="13315" max="13315" width="7.33203125" style="529" customWidth="1"/>
    <col min="13316" max="13316" width="8.25" style="529" customWidth="1"/>
    <col min="13317" max="13317" width="7.33203125" style="529" customWidth="1"/>
    <col min="13318" max="13318" width="6" style="529" customWidth="1"/>
    <col min="13319" max="13319" width="6.9140625" style="529" customWidth="1"/>
    <col min="13320" max="13320" width="5.58203125" style="529" customWidth="1"/>
    <col min="13321" max="13321" width="5.9140625" style="529" customWidth="1"/>
    <col min="13322" max="13322" width="6.33203125" style="529" customWidth="1"/>
    <col min="13323" max="13323" width="5.58203125" style="529" customWidth="1"/>
    <col min="13324" max="13324" width="5.9140625" style="529" customWidth="1"/>
    <col min="13325" max="13325" width="6.5" style="529" customWidth="1"/>
    <col min="13326" max="13326" width="5.58203125" style="529" customWidth="1"/>
    <col min="13327" max="13327" width="5.83203125" style="529" customWidth="1"/>
    <col min="13328" max="13328" width="6.4140625" style="529" customWidth="1"/>
    <col min="13329" max="13329" width="5.58203125" style="529" customWidth="1"/>
    <col min="13330" max="13330" width="6" style="529" customWidth="1"/>
    <col min="13331" max="13331" width="6.08203125" style="529" customWidth="1"/>
    <col min="13332" max="13332" width="6.5" style="529" customWidth="1"/>
    <col min="13333" max="13544" width="7.83203125" style="529" customWidth="1"/>
    <col min="13545" max="13545" width="4.6640625" style="529" customWidth="1"/>
    <col min="13546" max="13546" width="20.58203125" style="529" customWidth="1"/>
    <col min="13547" max="13547" width="9.08203125" style="529" customWidth="1"/>
    <col min="13548" max="13548" width="9.25" style="529" customWidth="1"/>
    <col min="13549" max="13549" width="7.33203125" style="529" customWidth="1"/>
    <col min="13550" max="13552" width="0" style="529" hidden="1" customWidth="1"/>
    <col min="13553" max="13558" width="6" style="529" customWidth="1"/>
    <col min="13559" max="13568" width="6.75" style="529"/>
    <col min="13569" max="13569" width="4.1640625" style="529" customWidth="1"/>
    <col min="13570" max="13570" width="14.08203125" style="529" customWidth="1"/>
    <col min="13571" max="13571" width="7.33203125" style="529" customWidth="1"/>
    <col min="13572" max="13572" width="8.25" style="529" customWidth="1"/>
    <col min="13573" max="13573" width="7.33203125" style="529" customWidth="1"/>
    <col min="13574" max="13574" width="6" style="529" customWidth="1"/>
    <col min="13575" max="13575" width="6.9140625" style="529" customWidth="1"/>
    <col min="13576" max="13576" width="5.58203125" style="529" customWidth="1"/>
    <col min="13577" max="13577" width="5.9140625" style="529" customWidth="1"/>
    <col min="13578" max="13578" width="6.33203125" style="529" customWidth="1"/>
    <col min="13579" max="13579" width="5.58203125" style="529" customWidth="1"/>
    <col min="13580" max="13580" width="5.9140625" style="529" customWidth="1"/>
    <col min="13581" max="13581" width="6.5" style="529" customWidth="1"/>
    <col min="13582" max="13582" width="5.58203125" style="529" customWidth="1"/>
    <col min="13583" max="13583" width="5.83203125" style="529" customWidth="1"/>
    <col min="13584" max="13584" width="6.4140625" style="529" customWidth="1"/>
    <col min="13585" max="13585" width="5.58203125" style="529" customWidth="1"/>
    <col min="13586" max="13586" width="6" style="529" customWidth="1"/>
    <col min="13587" max="13587" width="6.08203125" style="529" customWidth="1"/>
    <col min="13588" max="13588" width="6.5" style="529" customWidth="1"/>
    <col min="13589" max="13800" width="7.83203125" style="529" customWidth="1"/>
    <col min="13801" max="13801" width="4.6640625" style="529" customWidth="1"/>
    <col min="13802" max="13802" width="20.58203125" style="529" customWidth="1"/>
    <col min="13803" max="13803" width="9.08203125" style="529" customWidth="1"/>
    <col min="13804" max="13804" width="9.25" style="529" customWidth="1"/>
    <col min="13805" max="13805" width="7.33203125" style="529" customWidth="1"/>
    <col min="13806" max="13808" width="0" style="529" hidden="1" customWidth="1"/>
    <col min="13809" max="13814" width="6" style="529" customWidth="1"/>
    <col min="13815" max="13824" width="6.75" style="529"/>
    <col min="13825" max="13825" width="4.1640625" style="529" customWidth="1"/>
    <col min="13826" max="13826" width="14.08203125" style="529" customWidth="1"/>
    <col min="13827" max="13827" width="7.33203125" style="529" customWidth="1"/>
    <col min="13828" max="13828" width="8.25" style="529" customWidth="1"/>
    <col min="13829" max="13829" width="7.33203125" style="529" customWidth="1"/>
    <col min="13830" max="13830" width="6" style="529" customWidth="1"/>
    <col min="13831" max="13831" width="6.9140625" style="529" customWidth="1"/>
    <col min="13832" max="13832" width="5.58203125" style="529" customWidth="1"/>
    <col min="13833" max="13833" width="5.9140625" style="529" customWidth="1"/>
    <col min="13834" max="13834" width="6.33203125" style="529" customWidth="1"/>
    <col min="13835" max="13835" width="5.58203125" style="529" customWidth="1"/>
    <col min="13836" max="13836" width="5.9140625" style="529" customWidth="1"/>
    <col min="13837" max="13837" width="6.5" style="529" customWidth="1"/>
    <col min="13838" max="13838" width="5.58203125" style="529" customWidth="1"/>
    <col min="13839" max="13839" width="5.83203125" style="529" customWidth="1"/>
    <col min="13840" max="13840" width="6.4140625" style="529" customWidth="1"/>
    <col min="13841" max="13841" width="5.58203125" style="529" customWidth="1"/>
    <col min="13842" max="13842" width="6" style="529" customWidth="1"/>
    <col min="13843" max="13843" width="6.08203125" style="529" customWidth="1"/>
    <col min="13844" max="13844" width="6.5" style="529" customWidth="1"/>
    <col min="13845" max="14056" width="7.83203125" style="529" customWidth="1"/>
    <col min="14057" max="14057" width="4.6640625" style="529" customWidth="1"/>
    <col min="14058" max="14058" width="20.58203125" style="529" customWidth="1"/>
    <col min="14059" max="14059" width="9.08203125" style="529" customWidth="1"/>
    <col min="14060" max="14060" width="9.25" style="529" customWidth="1"/>
    <col min="14061" max="14061" width="7.33203125" style="529" customWidth="1"/>
    <col min="14062" max="14064" width="0" style="529" hidden="1" customWidth="1"/>
    <col min="14065" max="14070" width="6" style="529" customWidth="1"/>
    <col min="14071" max="14080" width="6.75" style="529"/>
    <col min="14081" max="14081" width="4.1640625" style="529" customWidth="1"/>
    <col min="14082" max="14082" width="14.08203125" style="529" customWidth="1"/>
    <col min="14083" max="14083" width="7.33203125" style="529" customWidth="1"/>
    <col min="14084" max="14084" width="8.25" style="529" customWidth="1"/>
    <col min="14085" max="14085" width="7.33203125" style="529" customWidth="1"/>
    <col min="14086" max="14086" width="6" style="529" customWidth="1"/>
    <col min="14087" max="14087" width="6.9140625" style="529" customWidth="1"/>
    <col min="14088" max="14088" width="5.58203125" style="529" customWidth="1"/>
    <col min="14089" max="14089" width="5.9140625" style="529" customWidth="1"/>
    <col min="14090" max="14090" width="6.33203125" style="529" customWidth="1"/>
    <col min="14091" max="14091" width="5.58203125" style="529" customWidth="1"/>
    <col min="14092" max="14092" width="5.9140625" style="529" customWidth="1"/>
    <col min="14093" max="14093" width="6.5" style="529" customWidth="1"/>
    <col min="14094" max="14094" width="5.58203125" style="529" customWidth="1"/>
    <col min="14095" max="14095" width="5.83203125" style="529" customWidth="1"/>
    <col min="14096" max="14096" width="6.4140625" style="529" customWidth="1"/>
    <col min="14097" max="14097" width="5.58203125" style="529" customWidth="1"/>
    <col min="14098" max="14098" width="6" style="529" customWidth="1"/>
    <col min="14099" max="14099" width="6.08203125" style="529" customWidth="1"/>
    <col min="14100" max="14100" width="6.5" style="529" customWidth="1"/>
    <col min="14101" max="14312" width="7.83203125" style="529" customWidth="1"/>
    <col min="14313" max="14313" width="4.6640625" style="529" customWidth="1"/>
    <col min="14314" max="14314" width="20.58203125" style="529" customWidth="1"/>
    <col min="14315" max="14315" width="9.08203125" style="529" customWidth="1"/>
    <col min="14316" max="14316" width="9.25" style="529" customWidth="1"/>
    <col min="14317" max="14317" width="7.33203125" style="529" customWidth="1"/>
    <col min="14318" max="14320" width="0" style="529" hidden="1" customWidth="1"/>
    <col min="14321" max="14326" width="6" style="529" customWidth="1"/>
    <col min="14327" max="14336" width="6.75" style="529"/>
    <col min="14337" max="14337" width="4.1640625" style="529" customWidth="1"/>
    <col min="14338" max="14338" width="14.08203125" style="529" customWidth="1"/>
    <col min="14339" max="14339" width="7.33203125" style="529" customWidth="1"/>
    <col min="14340" max="14340" width="8.25" style="529" customWidth="1"/>
    <col min="14341" max="14341" width="7.33203125" style="529" customWidth="1"/>
    <col min="14342" max="14342" width="6" style="529" customWidth="1"/>
    <col min="14343" max="14343" width="6.9140625" style="529" customWidth="1"/>
    <col min="14344" max="14344" width="5.58203125" style="529" customWidth="1"/>
    <col min="14345" max="14345" width="5.9140625" style="529" customWidth="1"/>
    <col min="14346" max="14346" width="6.33203125" style="529" customWidth="1"/>
    <col min="14347" max="14347" width="5.58203125" style="529" customWidth="1"/>
    <col min="14348" max="14348" width="5.9140625" style="529" customWidth="1"/>
    <col min="14349" max="14349" width="6.5" style="529" customWidth="1"/>
    <col min="14350" max="14350" width="5.58203125" style="529" customWidth="1"/>
    <col min="14351" max="14351" width="5.83203125" style="529" customWidth="1"/>
    <col min="14352" max="14352" width="6.4140625" style="529" customWidth="1"/>
    <col min="14353" max="14353" width="5.58203125" style="529" customWidth="1"/>
    <col min="14354" max="14354" width="6" style="529" customWidth="1"/>
    <col min="14355" max="14355" width="6.08203125" style="529" customWidth="1"/>
    <col min="14356" max="14356" width="6.5" style="529" customWidth="1"/>
    <col min="14357" max="14568" width="7.83203125" style="529" customWidth="1"/>
    <col min="14569" max="14569" width="4.6640625" style="529" customWidth="1"/>
    <col min="14570" max="14570" width="20.58203125" style="529" customWidth="1"/>
    <col min="14571" max="14571" width="9.08203125" style="529" customWidth="1"/>
    <col min="14572" max="14572" width="9.25" style="529" customWidth="1"/>
    <col min="14573" max="14573" width="7.33203125" style="529" customWidth="1"/>
    <col min="14574" max="14576" width="0" style="529" hidden="1" customWidth="1"/>
    <col min="14577" max="14582" width="6" style="529" customWidth="1"/>
    <col min="14583" max="14592" width="6.75" style="529"/>
    <col min="14593" max="14593" width="4.1640625" style="529" customWidth="1"/>
    <col min="14594" max="14594" width="14.08203125" style="529" customWidth="1"/>
    <col min="14595" max="14595" width="7.33203125" style="529" customWidth="1"/>
    <col min="14596" max="14596" width="8.25" style="529" customWidth="1"/>
    <col min="14597" max="14597" width="7.33203125" style="529" customWidth="1"/>
    <col min="14598" max="14598" width="6" style="529" customWidth="1"/>
    <col min="14599" max="14599" width="6.9140625" style="529" customWidth="1"/>
    <col min="14600" max="14600" width="5.58203125" style="529" customWidth="1"/>
    <col min="14601" max="14601" width="5.9140625" style="529" customWidth="1"/>
    <col min="14602" max="14602" width="6.33203125" style="529" customWidth="1"/>
    <col min="14603" max="14603" width="5.58203125" style="529" customWidth="1"/>
    <col min="14604" max="14604" width="5.9140625" style="529" customWidth="1"/>
    <col min="14605" max="14605" width="6.5" style="529" customWidth="1"/>
    <col min="14606" max="14606" width="5.58203125" style="529" customWidth="1"/>
    <col min="14607" max="14607" width="5.83203125" style="529" customWidth="1"/>
    <col min="14608" max="14608" width="6.4140625" style="529" customWidth="1"/>
    <col min="14609" max="14609" width="5.58203125" style="529" customWidth="1"/>
    <col min="14610" max="14610" width="6" style="529" customWidth="1"/>
    <col min="14611" max="14611" width="6.08203125" style="529" customWidth="1"/>
    <col min="14612" max="14612" width="6.5" style="529" customWidth="1"/>
    <col min="14613" max="14824" width="7.83203125" style="529" customWidth="1"/>
    <col min="14825" max="14825" width="4.6640625" style="529" customWidth="1"/>
    <col min="14826" max="14826" width="20.58203125" style="529" customWidth="1"/>
    <col min="14827" max="14827" width="9.08203125" style="529" customWidth="1"/>
    <col min="14828" max="14828" width="9.25" style="529" customWidth="1"/>
    <col min="14829" max="14829" width="7.33203125" style="529" customWidth="1"/>
    <col min="14830" max="14832" width="0" style="529" hidden="1" customWidth="1"/>
    <col min="14833" max="14838" width="6" style="529" customWidth="1"/>
    <col min="14839" max="14848" width="6.75" style="529"/>
    <col min="14849" max="14849" width="4.1640625" style="529" customWidth="1"/>
    <col min="14850" max="14850" width="14.08203125" style="529" customWidth="1"/>
    <col min="14851" max="14851" width="7.33203125" style="529" customWidth="1"/>
    <col min="14852" max="14852" width="8.25" style="529" customWidth="1"/>
    <col min="14853" max="14853" width="7.33203125" style="529" customWidth="1"/>
    <col min="14854" max="14854" width="6" style="529" customWidth="1"/>
    <col min="14855" max="14855" width="6.9140625" style="529" customWidth="1"/>
    <col min="14856" max="14856" width="5.58203125" style="529" customWidth="1"/>
    <col min="14857" max="14857" width="5.9140625" style="529" customWidth="1"/>
    <col min="14858" max="14858" width="6.33203125" style="529" customWidth="1"/>
    <col min="14859" max="14859" width="5.58203125" style="529" customWidth="1"/>
    <col min="14860" max="14860" width="5.9140625" style="529" customWidth="1"/>
    <col min="14861" max="14861" width="6.5" style="529" customWidth="1"/>
    <col min="14862" max="14862" width="5.58203125" style="529" customWidth="1"/>
    <col min="14863" max="14863" width="5.83203125" style="529" customWidth="1"/>
    <col min="14864" max="14864" width="6.4140625" style="529" customWidth="1"/>
    <col min="14865" max="14865" width="5.58203125" style="529" customWidth="1"/>
    <col min="14866" max="14866" width="6" style="529" customWidth="1"/>
    <col min="14867" max="14867" width="6.08203125" style="529" customWidth="1"/>
    <col min="14868" max="14868" width="6.5" style="529" customWidth="1"/>
    <col min="14869" max="15080" width="7.83203125" style="529" customWidth="1"/>
    <col min="15081" max="15081" width="4.6640625" style="529" customWidth="1"/>
    <col min="15082" max="15082" width="20.58203125" style="529" customWidth="1"/>
    <col min="15083" max="15083" width="9.08203125" style="529" customWidth="1"/>
    <col min="15084" max="15084" width="9.25" style="529" customWidth="1"/>
    <col min="15085" max="15085" width="7.33203125" style="529" customWidth="1"/>
    <col min="15086" max="15088" width="0" style="529" hidden="1" customWidth="1"/>
    <col min="15089" max="15094" width="6" style="529" customWidth="1"/>
    <col min="15095" max="15104" width="6.75" style="529"/>
    <col min="15105" max="15105" width="4.1640625" style="529" customWidth="1"/>
    <col min="15106" max="15106" width="14.08203125" style="529" customWidth="1"/>
    <col min="15107" max="15107" width="7.33203125" style="529" customWidth="1"/>
    <col min="15108" max="15108" width="8.25" style="529" customWidth="1"/>
    <col min="15109" max="15109" width="7.33203125" style="529" customWidth="1"/>
    <col min="15110" max="15110" width="6" style="529" customWidth="1"/>
    <col min="15111" max="15111" width="6.9140625" style="529" customWidth="1"/>
    <col min="15112" max="15112" width="5.58203125" style="529" customWidth="1"/>
    <col min="15113" max="15113" width="5.9140625" style="529" customWidth="1"/>
    <col min="15114" max="15114" width="6.33203125" style="529" customWidth="1"/>
    <col min="15115" max="15115" width="5.58203125" style="529" customWidth="1"/>
    <col min="15116" max="15116" width="5.9140625" style="529" customWidth="1"/>
    <col min="15117" max="15117" width="6.5" style="529" customWidth="1"/>
    <col min="15118" max="15118" width="5.58203125" style="529" customWidth="1"/>
    <col min="15119" max="15119" width="5.83203125" style="529" customWidth="1"/>
    <col min="15120" max="15120" width="6.4140625" style="529" customWidth="1"/>
    <col min="15121" max="15121" width="5.58203125" style="529" customWidth="1"/>
    <col min="15122" max="15122" width="6" style="529" customWidth="1"/>
    <col min="15123" max="15123" width="6.08203125" style="529" customWidth="1"/>
    <col min="15124" max="15124" width="6.5" style="529" customWidth="1"/>
    <col min="15125" max="15336" width="7.83203125" style="529" customWidth="1"/>
    <col min="15337" max="15337" width="4.6640625" style="529" customWidth="1"/>
    <col min="15338" max="15338" width="20.58203125" style="529" customWidth="1"/>
    <col min="15339" max="15339" width="9.08203125" style="529" customWidth="1"/>
    <col min="15340" max="15340" width="9.25" style="529" customWidth="1"/>
    <col min="15341" max="15341" width="7.33203125" style="529" customWidth="1"/>
    <col min="15342" max="15344" width="0" style="529" hidden="1" customWidth="1"/>
    <col min="15345" max="15350" width="6" style="529" customWidth="1"/>
    <col min="15351" max="15360" width="6.75" style="529"/>
    <col min="15361" max="15361" width="4.1640625" style="529" customWidth="1"/>
    <col min="15362" max="15362" width="14.08203125" style="529" customWidth="1"/>
    <col min="15363" max="15363" width="7.33203125" style="529" customWidth="1"/>
    <col min="15364" max="15364" width="8.25" style="529" customWidth="1"/>
    <col min="15365" max="15365" width="7.33203125" style="529" customWidth="1"/>
    <col min="15366" max="15366" width="6" style="529" customWidth="1"/>
    <col min="15367" max="15367" width="6.9140625" style="529" customWidth="1"/>
    <col min="15368" max="15368" width="5.58203125" style="529" customWidth="1"/>
    <col min="15369" max="15369" width="5.9140625" style="529" customWidth="1"/>
    <col min="15370" max="15370" width="6.33203125" style="529" customWidth="1"/>
    <col min="15371" max="15371" width="5.58203125" style="529" customWidth="1"/>
    <col min="15372" max="15372" width="5.9140625" style="529" customWidth="1"/>
    <col min="15373" max="15373" width="6.5" style="529" customWidth="1"/>
    <col min="15374" max="15374" width="5.58203125" style="529" customWidth="1"/>
    <col min="15375" max="15375" width="5.83203125" style="529" customWidth="1"/>
    <col min="15376" max="15376" width="6.4140625" style="529" customWidth="1"/>
    <col min="15377" max="15377" width="5.58203125" style="529" customWidth="1"/>
    <col min="15378" max="15378" width="6" style="529" customWidth="1"/>
    <col min="15379" max="15379" width="6.08203125" style="529" customWidth="1"/>
    <col min="15380" max="15380" width="6.5" style="529" customWidth="1"/>
    <col min="15381" max="15592" width="7.83203125" style="529" customWidth="1"/>
    <col min="15593" max="15593" width="4.6640625" style="529" customWidth="1"/>
    <col min="15594" max="15594" width="20.58203125" style="529" customWidth="1"/>
    <col min="15595" max="15595" width="9.08203125" style="529" customWidth="1"/>
    <col min="15596" max="15596" width="9.25" style="529" customWidth="1"/>
    <col min="15597" max="15597" width="7.33203125" style="529" customWidth="1"/>
    <col min="15598" max="15600" width="0" style="529" hidden="1" customWidth="1"/>
    <col min="15601" max="15606" width="6" style="529" customWidth="1"/>
    <col min="15607" max="15616" width="6.75" style="529"/>
    <col min="15617" max="15617" width="4.1640625" style="529" customWidth="1"/>
    <col min="15618" max="15618" width="14.08203125" style="529" customWidth="1"/>
    <col min="15619" max="15619" width="7.33203125" style="529" customWidth="1"/>
    <col min="15620" max="15620" width="8.25" style="529" customWidth="1"/>
    <col min="15621" max="15621" width="7.33203125" style="529" customWidth="1"/>
    <col min="15622" max="15622" width="6" style="529" customWidth="1"/>
    <col min="15623" max="15623" width="6.9140625" style="529" customWidth="1"/>
    <col min="15624" max="15624" width="5.58203125" style="529" customWidth="1"/>
    <col min="15625" max="15625" width="5.9140625" style="529" customWidth="1"/>
    <col min="15626" max="15626" width="6.33203125" style="529" customWidth="1"/>
    <col min="15627" max="15627" width="5.58203125" style="529" customWidth="1"/>
    <col min="15628" max="15628" width="5.9140625" style="529" customWidth="1"/>
    <col min="15629" max="15629" width="6.5" style="529" customWidth="1"/>
    <col min="15630" max="15630" width="5.58203125" style="529" customWidth="1"/>
    <col min="15631" max="15631" width="5.83203125" style="529" customWidth="1"/>
    <col min="15632" max="15632" width="6.4140625" style="529" customWidth="1"/>
    <col min="15633" max="15633" width="5.58203125" style="529" customWidth="1"/>
    <col min="15634" max="15634" width="6" style="529" customWidth="1"/>
    <col min="15635" max="15635" width="6.08203125" style="529" customWidth="1"/>
    <col min="15636" max="15636" width="6.5" style="529" customWidth="1"/>
    <col min="15637" max="15848" width="7.83203125" style="529" customWidth="1"/>
    <col min="15849" max="15849" width="4.6640625" style="529" customWidth="1"/>
    <col min="15850" max="15850" width="20.58203125" style="529" customWidth="1"/>
    <col min="15851" max="15851" width="9.08203125" style="529" customWidth="1"/>
    <col min="15852" max="15852" width="9.25" style="529" customWidth="1"/>
    <col min="15853" max="15853" width="7.33203125" style="529" customWidth="1"/>
    <col min="15854" max="15856" width="0" style="529" hidden="1" customWidth="1"/>
    <col min="15857" max="15862" width="6" style="529" customWidth="1"/>
    <col min="15863" max="15872" width="6.75" style="529"/>
    <col min="15873" max="15873" width="4.1640625" style="529" customWidth="1"/>
    <col min="15874" max="15874" width="14.08203125" style="529" customWidth="1"/>
    <col min="15875" max="15875" width="7.33203125" style="529" customWidth="1"/>
    <col min="15876" max="15876" width="8.25" style="529" customWidth="1"/>
    <col min="15877" max="15877" width="7.33203125" style="529" customWidth="1"/>
    <col min="15878" max="15878" width="6" style="529" customWidth="1"/>
    <col min="15879" max="15879" width="6.9140625" style="529" customWidth="1"/>
    <col min="15880" max="15880" width="5.58203125" style="529" customWidth="1"/>
    <col min="15881" max="15881" width="5.9140625" style="529" customWidth="1"/>
    <col min="15882" max="15882" width="6.33203125" style="529" customWidth="1"/>
    <col min="15883" max="15883" width="5.58203125" style="529" customWidth="1"/>
    <col min="15884" max="15884" width="5.9140625" style="529" customWidth="1"/>
    <col min="15885" max="15885" width="6.5" style="529" customWidth="1"/>
    <col min="15886" max="15886" width="5.58203125" style="529" customWidth="1"/>
    <col min="15887" max="15887" width="5.83203125" style="529" customWidth="1"/>
    <col min="15888" max="15888" width="6.4140625" style="529" customWidth="1"/>
    <col min="15889" max="15889" width="5.58203125" style="529" customWidth="1"/>
    <col min="15890" max="15890" width="6" style="529" customWidth="1"/>
    <col min="15891" max="15891" width="6.08203125" style="529" customWidth="1"/>
    <col min="15892" max="15892" width="6.5" style="529" customWidth="1"/>
    <col min="15893" max="16104" width="7.83203125" style="529" customWidth="1"/>
    <col min="16105" max="16105" width="4.6640625" style="529" customWidth="1"/>
    <col min="16106" max="16106" width="20.58203125" style="529" customWidth="1"/>
    <col min="16107" max="16107" width="9.08203125" style="529" customWidth="1"/>
    <col min="16108" max="16108" width="9.25" style="529" customWidth="1"/>
    <col min="16109" max="16109" width="7.33203125" style="529" customWidth="1"/>
    <col min="16110" max="16112" width="0" style="529" hidden="1" customWidth="1"/>
    <col min="16113" max="16118" width="6" style="529" customWidth="1"/>
    <col min="16119" max="16128" width="6.75" style="529"/>
    <col min="16129" max="16129" width="4.1640625" style="529" customWidth="1"/>
    <col min="16130" max="16130" width="14.08203125" style="529" customWidth="1"/>
    <col min="16131" max="16131" width="7.33203125" style="529" customWidth="1"/>
    <col min="16132" max="16132" width="8.25" style="529" customWidth="1"/>
    <col min="16133" max="16133" width="7.33203125" style="529" customWidth="1"/>
    <col min="16134" max="16134" width="6" style="529" customWidth="1"/>
    <col min="16135" max="16135" width="6.9140625" style="529" customWidth="1"/>
    <col min="16136" max="16136" width="5.58203125" style="529" customWidth="1"/>
    <col min="16137" max="16137" width="5.9140625" style="529" customWidth="1"/>
    <col min="16138" max="16138" width="6.33203125" style="529" customWidth="1"/>
    <col min="16139" max="16139" width="5.58203125" style="529" customWidth="1"/>
    <col min="16140" max="16140" width="5.9140625" style="529" customWidth="1"/>
    <col min="16141" max="16141" width="6.5" style="529" customWidth="1"/>
    <col min="16142" max="16142" width="5.58203125" style="529" customWidth="1"/>
    <col min="16143" max="16143" width="5.83203125" style="529" customWidth="1"/>
    <col min="16144" max="16144" width="6.4140625" style="529" customWidth="1"/>
    <col min="16145" max="16145" width="5.58203125" style="529" customWidth="1"/>
    <col min="16146" max="16146" width="6" style="529" customWidth="1"/>
    <col min="16147" max="16147" width="6.08203125" style="529" customWidth="1"/>
    <col min="16148" max="16148" width="6.5" style="529" customWidth="1"/>
    <col min="16149" max="16360" width="7.83203125" style="529" customWidth="1"/>
    <col min="16361" max="16361" width="4.6640625" style="529" customWidth="1"/>
    <col min="16362" max="16362" width="20.58203125" style="529" customWidth="1"/>
    <col min="16363" max="16363" width="9.08203125" style="529" customWidth="1"/>
    <col min="16364" max="16364" width="9.25" style="529" customWidth="1"/>
    <col min="16365" max="16365" width="7.33203125" style="529" customWidth="1"/>
    <col min="16366" max="16368" width="0" style="529" hidden="1" customWidth="1"/>
    <col min="16369" max="16374" width="6" style="529" customWidth="1"/>
    <col min="16375" max="16384" width="6.75" style="529"/>
  </cols>
  <sheetData>
    <row r="1" spans="1:22" x14ac:dyDescent="0.35">
      <c r="B1" s="555"/>
      <c r="O1" s="736" t="s">
        <v>517</v>
      </c>
      <c r="P1" s="736"/>
      <c r="Q1" s="736"/>
      <c r="R1" s="736"/>
      <c r="S1" s="736"/>
      <c r="T1" s="736"/>
    </row>
    <row r="2" spans="1:22" s="530" customFormat="1" ht="25.5" x14ac:dyDescent="0.35">
      <c r="A2" s="737" t="s">
        <v>518</v>
      </c>
      <c r="B2" s="737"/>
      <c r="C2" s="737"/>
      <c r="D2" s="737"/>
      <c r="E2" s="737"/>
      <c r="F2" s="737"/>
      <c r="G2" s="737"/>
      <c r="H2" s="737"/>
      <c r="I2" s="737"/>
      <c r="J2" s="737"/>
      <c r="K2" s="737"/>
      <c r="L2" s="737"/>
      <c r="M2" s="737"/>
      <c r="N2" s="737"/>
      <c r="O2" s="737"/>
      <c r="P2" s="737"/>
      <c r="Q2" s="737"/>
      <c r="R2" s="737"/>
      <c r="S2" s="737"/>
      <c r="T2" s="737"/>
    </row>
    <row r="3" spans="1:22" s="530" customFormat="1" ht="25.5" x14ac:dyDescent="0.35">
      <c r="A3" s="738" t="str">
        <f>'[2]VSN-GN'!A3:Z3</f>
        <v>( Kèm theo quyết định 370/QĐ-UBND ngày 22  tháng 9  năm 2025 của UBND xã  Tân Kỳ )</v>
      </c>
      <c r="B3" s="738"/>
      <c r="C3" s="738"/>
      <c r="D3" s="738"/>
      <c r="E3" s="738"/>
      <c r="F3" s="738"/>
      <c r="G3" s="738"/>
      <c r="H3" s="738"/>
      <c r="I3" s="738"/>
      <c r="J3" s="738"/>
      <c r="K3" s="738"/>
      <c r="L3" s="738"/>
      <c r="M3" s="738"/>
      <c r="N3" s="738"/>
      <c r="O3" s="738"/>
      <c r="P3" s="738"/>
      <c r="Q3" s="738"/>
      <c r="R3" s="738"/>
      <c r="S3" s="738"/>
      <c r="T3" s="738"/>
    </row>
    <row r="4" spans="1:22" x14ac:dyDescent="0.35">
      <c r="A4" s="557"/>
      <c r="B4" s="557"/>
      <c r="C4" s="558"/>
      <c r="D4" s="558"/>
      <c r="E4" s="558"/>
      <c r="F4" s="739"/>
      <c r="G4" s="740"/>
      <c r="H4" s="740"/>
      <c r="I4" s="559"/>
      <c r="J4" s="559"/>
      <c r="K4" s="559"/>
      <c r="L4" s="559"/>
      <c r="M4" s="559"/>
      <c r="N4" s="559"/>
      <c r="O4" s="560"/>
      <c r="P4" s="559"/>
      <c r="Q4" s="741" t="s">
        <v>418</v>
      </c>
      <c r="R4" s="741"/>
      <c r="S4" s="741"/>
      <c r="T4" s="561"/>
    </row>
    <row r="5" spans="1:22" s="533" customFormat="1" ht="13" x14ac:dyDescent="0.35">
      <c r="A5" s="696" t="s">
        <v>0</v>
      </c>
      <c r="B5" s="696" t="s">
        <v>519</v>
      </c>
      <c r="C5" s="715" t="s">
        <v>520</v>
      </c>
      <c r="D5" s="716"/>
      <c r="E5" s="717"/>
      <c r="F5" s="724" t="s">
        <v>521</v>
      </c>
      <c r="G5" s="725"/>
      <c r="H5" s="725"/>
      <c r="I5" s="725"/>
      <c r="J5" s="725"/>
      <c r="K5" s="725"/>
      <c r="L5" s="725"/>
      <c r="M5" s="725"/>
      <c r="N5" s="725"/>
      <c r="O5" s="725"/>
      <c r="P5" s="725"/>
      <c r="Q5" s="725"/>
      <c r="R5" s="725"/>
      <c r="S5" s="725"/>
      <c r="T5" s="726"/>
    </row>
    <row r="6" spans="1:22" s="534" customFormat="1" ht="86.5" customHeight="1" x14ac:dyDescent="0.35">
      <c r="A6" s="714"/>
      <c r="B6" s="714"/>
      <c r="C6" s="718"/>
      <c r="D6" s="719"/>
      <c r="E6" s="720"/>
      <c r="F6" s="727" t="s">
        <v>522</v>
      </c>
      <c r="G6" s="727"/>
      <c r="H6" s="727"/>
      <c r="I6" s="724" t="s">
        <v>523</v>
      </c>
      <c r="J6" s="725"/>
      <c r="K6" s="726"/>
      <c r="L6" s="724" t="s">
        <v>524</v>
      </c>
      <c r="M6" s="725"/>
      <c r="N6" s="726"/>
      <c r="O6" s="724" t="s">
        <v>525</v>
      </c>
      <c r="P6" s="725"/>
      <c r="Q6" s="725"/>
      <c r="R6" s="725"/>
      <c r="S6" s="725"/>
      <c r="T6" s="726"/>
    </row>
    <row r="7" spans="1:22" s="534" customFormat="1" ht="32.5" customHeight="1" x14ac:dyDescent="0.35">
      <c r="A7" s="714"/>
      <c r="B7" s="714"/>
      <c r="C7" s="721"/>
      <c r="D7" s="722"/>
      <c r="E7" s="723"/>
      <c r="F7" s="724" t="s">
        <v>132</v>
      </c>
      <c r="G7" s="725"/>
      <c r="H7" s="726"/>
      <c r="I7" s="724" t="s">
        <v>526</v>
      </c>
      <c r="J7" s="725"/>
      <c r="K7" s="726"/>
      <c r="L7" s="669" t="s">
        <v>527</v>
      </c>
      <c r="M7" s="671"/>
      <c r="N7" s="670"/>
      <c r="O7" s="724" t="s">
        <v>528</v>
      </c>
      <c r="P7" s="725"/>
      <c r="Q7" s="725"/>
      <c r="R7" s="727" t="s">
        <v>529</v>
      </c>
      <c r="S7" s="727"/>
      <c r="T7" s="727"/>
    </row>
    <row r="8" spans="1:22" s="563" customFormat="1" ht="81.5" customHeight="1" x14ac:dyDescent="0.35">
      <c r="A8" s="714"/>
      <c r="B8" s="714"/>
      <c r="C8" s="728" t="s">
        <v>26</v>
      </c>
      <c r="D8" s="731" t="s">
        <v>423</v>
      </c>
      <c r="E8" s="732"/>
      <c r="F8" s="733" t="s">
        <v>530</v>
      </c>
      <c r="G8" s="734"/>
      <c r="H8" s="735"/>
      <c r="I8" s="733" t="s">
        <v>531</v>
      </c>
      <c r="J8" s="734"/>
      <c r="K8" s="735"/>
      <c r="L8" s="733" t="s">
        <v>532</v>
      </c>
      <c r="M8" s="734"/>
      <c r="N8" s="735"/>
      <c r="O8" s="746" t="s">
        <v>533</v>
      </c>
      <c r="P8" s="747"/>
      <c r="Q8" s="748"/>
      <c r="R8" s="746" t="s">
        <v>534</v>
      </c>
      <c r="S8" s="747"/>
      <c r="T8" s="748"/>
    </row>
    <row r="9" spans="1:22" s="564" customFormat="1" ht="13" x14ac:dyDescent="0.35">
      <c r="A9" s="714"/>
      <c r="B9" s="714"/>
      <c r="C9" s="729"/>
      <c r="D9" s="728" t="s">
        <v>426</v>
      </c>
      <c r="E9" s="728" t="s">
        <v>427</v>
      </c>
      <c r="F9" s="728" t="s">
        <v>26</v>
      </c>
      <c r="G9" s="749" t="s">
        <v>423</v>
      </c>
      <c r="H9" s="749"/>
      <c r="I9" s="728" t="s">
        <v>26</v>
      </c>
      <c r="J9" s="749" t="s">
        <v>423</v>
      </c>
      <c r="K9" s="749"/>
      <c r="L9" s="728" t="s">
        <v>26</v>
      </c>
      <c r="M9" s="749" t="s">
        <v>423</v>
      </c>
      <c r="N9" s="749"/>
      <c r="O9" s="742" t="s">
        <v>26</v>
      </c>
      <c r="P9" s="750" t="s">
        <v>423</v>
      </c>
      <c r="Q9" s="750"/>
      <c r="R9" s="742" t="s">
        <v>26</v>
      </c>
      <c r="S9" s="744" t="s">
        <v>423</v>
      </c>
      <c r="T9" s="745"/>
    </row>
    <row r="10" spans="1:22" s="564" customFormat="1" ht="46" x14ac:dyDescent="0.35">
      <c r="A10" s="697"/>
      <c r="B10" s="697"/>
      <c r="C10" s="730"/>
      <c r="D10" s="730"/>
      <c r="E10" s="730"/>
      <c r="F10" s="730"/>
      <c r="G10" s="562" t="s">
        <v>426</v>
      </c>
      <c r="H10" s="562" t="s">
        <v>427</v>
      </c>
      <c r="I10" s="730"/>
      <c r="J10" s="562" t="s">
        <v>426</v>
      </c>
      <c r="K10" s="562" t="s">
        <v>427</v>
      </c>
      <c r="L10" s="730"/>
      <c r="M10" s="562" t="s">
        <v>426</v>
      </c>
      <c r="N10" s="562" t="s">
        <v>427</v>
      </c>
      <c r="O10" s="743"/>
      <c r="P10" s="565" t="s">
        <v>426</v>
      </c>
      <c r="Q10" s="565" t="s">
        <v>427</v>
      </c>
      <c r="R10" s="743"/>
      <c r="S10" s="566" t="s">
        <v>426</v>
      </c>
      <c r="T10" s="565" t="s">
        <v>427</v>
      </c>
    </row>
    <row r="11" spans="1:22" s="564" customFormat="1" ht="21" customHeight="1" x14ac:dyDescent="0.35">
      <c r="A11" s="565"/>
      <c r="B11" s="565" t="s">
        <v>44</v>
      </c>
      <c r="C11" s="567">
        <f>C12+C13+C14+C15</f>
        <v>519</v>
      </c>
      <c r="D11" s="567">
        <f t="shared" ref="D11:T11" si="0">D12+D13+D14+D15</f>
        <v>494</v>
      </c>
      <c r="E11" s="567">
        <f t="shared" si="0"/>
        <v>25</v>
      </c>
      <c r="F11" s="567">
        <f t="shared" si="0"/>
        <v>250</v>
      </c>
      <c r="G11" s="567">
        <f t="shared" si="0"/>
        <v>237.5</v>
      </c>
      <c r="H11" s="567">
        <f t="shared" si="0"/>
        <v>12.5</v>
      </c>
      <c r="I11" s="567">
        <f t="shared" si="0"/>
        <v>80</v>
      </c>
      <c r="J11" s="567">
        <f t="shared" si="0"/>
        <v>76</v>
      </c>
      <c r="K11" s="567">
        <f t="shared" si="0"/>
        <v>4</v>
      </c>
      <c r="L11" s="567">
        <f t="shared" si="0"/>
        <v>150</v>
      </c>
      <c r="M11" s="567">
        <f t="shared" si="0"/>
        <v>143</v>
      </c>
      <c r="N11" s="567">
        <f t="shared" si="0"/>
        <v>7</v>
      </c>
      <c r="O11" s="567">
        <f t="shared" si="0"/>
        <v>30</v>
      </c>
      <c r="P11" s="567">
        <f t="shared" si="0"/>
        <v>28.8</v>
      </c>
      <c r="Q11" s="567">
        <f t="shared" si="0"/>
        <v>1.2</v>
      </c>
      <c r="R11" s="567">
        <f t="shared" si="0"/>
        <v>9</v>
      </c>
      <c r="S11" s="567">
        <f t="shared" si="0"/>
        <v>8.6999999999999993</v>
      </c>
      <c r="T11" s="567">
        <f t="shared" si="0"/>
        <v>0.3</v>
      </c>
      <c r="U11" s="568"/>
    </row>
    <row r="12" spans="1:22" s="556" customFormat="1" x14ac:dyDescent="0.35">
      <c r="A12" s="569">
        <v>1</v>
      </c>
      <c r="B12" s="570" t="s">
        <v>435</v>
      </c>
      <c r="C12" s="571">
        <f>D12+E12</f>
        <v>400</v>
      </c>
      <c r="D12" s="572">
        <f t="shared" ref="D12:E15" si="1">G12+J12+M12+P12+S12</f>
        <v>380.5</v>
      </c>
      <c r="E12" s="572">
        <f t="shared" si="1"/>
        <v>19.5</v>
      </c>
      <c r="F12" s="572">
        <v>250</v>
      </c>
      <c r="G12" s="572">
        <v>237.5</v>
      </c>
      <c r="H12" s="572">
        <v>12.5</v>
      </c>
      <c r="I12" s="573">
        <f>SUM(J12:K12)</f>
        <v>0</v>
      </c>
      <c r="J12" s="573"/>
      <c r="K12" s="573"/>
      <c r="L12" s="574">
        <v>150</v>
      </c>
      <c r="M12" s="574">
        <v>143</v>
      </c>
      <c r="N12" s="574">
        <v>7</v>
      </c>
      <c r="O12" s="572">
        <f>P12+Q12</f>
        <v>0</v>
      </c>
      <c r="P12" s="572"/>
      <c r="Q12" s="572"/>
      <c r="R12" s="575"/>
      <c r="S12" s="576"/>
      <c r="T12" s="577"/>
    </row>
    <row r="13" spans="1:22" s="556" customFormat="1" x14ac:dyDescent="0.35">
      <c r="A13" s="569">
        <v>2</v>
      </c>
      <c r="B13" s="570" t="s">
        <v>535</v>
      </c>
      <c r="C13" s="571">
        <f>D13+E13</f>
        <v>80</v>
      </c>
      <c r="D13" s="572">
        <f t="shared" si="1"/>
        <v>76</v>
      </c>
      <c r="E13" s="572">
        <f t="shared" si="1"/>
        <v>4</v>
      </c>
      <c r="F13" s="572"/>
      <c r="G13" s="572"/>
      <c r="H13" s="572"/>
      <c r="I13" s="573">
        <f>SUM(J13:K13)</f>
        <v>80</v>
      </c>
      <c r="J13" s="573">
        <v>76</v>
      </c>
      <c r="K13" s="573">
        <v>4</v>
      </c>
      <c r="L13" s="574"/>
      <c r="M13" s="574"/>
      <c r="N13" s="574"/>
      <c r="O13" s="572">
        <f>P13+Q13</f>
        <v>0</v>
      </c>
      <c r="P13" s="572"/>
      <c r="Q13" s="572"/>
      <c r="R13" s="577">
        <f>S13+T13</f>
        <v>0</v>
      </c>
      <c r="S13" s="576"/>
      <c r="T13" s="577"/>
      <c r="V13" s="578"/>
    </row>
    <row r="14" spans="1:22" s="556" customFormat="1" ht="23" x14ac:dyDescent="0.35">
      <c r="A14" s="569">
        <v>3</v>
      </c>
      <c r="B14" s="570" t="s">
        <v>536</v>
      </c>
      <c r="C14" s="571">
        <f>D14+E14</f>
        <v>9</v>
      </c>
      <c r="D14" s="572">
        <f t="shared" si="1"/>
        <v>8.6999999999999993</v>
      </c>
      <c r="E14" s="572">
        <f t="shared" si="1"/>
        <v>0.3</v>
      </c>
      <c r="F14" s="572"/>
      <c r="G14" s="572"/>
      <c r="H14" s="572"/>
      <c r="I14" s="573"/>
      <c r="J14" s="573"/>
      <c r="K14" s="573"/>
      <c r="L14" s="574"/>
      <c r="M14" s="574"/>
      <c r="N14" s="574"/>
      <c r="O14" s="572">
        <f>P14+Q14</f>
        <v>0</v>
      </c>
      <c r="P14" s="572"/>
      <c r="Q14" s="572"/>
      <c r="R14" s="577">
        <f>S14+T14</f>
        <v>9</v>
      </c>
      <c r="S14" s="576">
        <v>8.6999999999999993</v>
      </c>
      <c r="T14" s="577">
        <v>0.3</v>
      </c>
      <c r="V14" s="578"/>
    </row>
    <row r="15" spans="1:22" s="556" customFormat="1" x14ac:dyDescent="0.35">
      <c r="A15" s="569">
        <v>4</v>
      </c>
      <c r="B15" s="570" t="s">
        <v>453</v>
      </c>
      <c r="C15" s="571">
        <f>D15+E15</f>
        <v>30</v>
      </c>
      <c r="D15" s="572">
        <f t="shared" si="1"/>
        <v>28.8</v>
      </c>
      <c r="E15" s="572">
        <f t="shared" si="1"/>
        <v>1.2</v>
      </c>
      <c r="F15" s="572"/>
      <c r="G15" s="572"/>
      <c r="H15" s="572"/>
      <c r="I15" s="573"/>
      <c r="J15" s="573"/>
      <c r="K15" s="573"/>
      <c r="L15" s="574"/>
      <c r="M15" s="574"/>
      <c r="N15" s="574"/>
      <c r="O15" s="572">
        <f>P15+Q15</f>
        <v>30</v>
      </c>
      <c r="P15" s="572">
        <v>28.8</v>
      </c>
      <c r="Q15" s="572">
        <v>1.2</v>
      </c>
      <c r="R15" s="577">
        <f>S15+T15</f>
        <v>0</v>
      </c>
      <c r="S15" s="576"/>
      <c r="T15" s="577"/>
    </row>
    <row r="18" spans="12:12" x14ac:dyDescent="0.35">
      <c r="L18" s="578"/>
    </row>
  </sheetData>
  <mergeCells count="37">
    <mergeCell ref="D9:D10"/>
    <mergeCell ref="E9:E10"/>
    <mergeCell ref="F9:F10"/>
    <mergeCell ref="G9:H9"/>
    <mergeCell ref="I9:I10"/>
    <mergeCell ref="I8:K8"/>
    <mergeCell ref="L8:N8"/>
    <mergeCell ref="R9:R10"/>
    <mergeCell ref="S9:T9"/>
    <mergeCell ref="R8:T8"/>
    <mergeCell ref="J9:K9"/>
    <mergeCell ref="L9:L10"/>
    <mergeCell ref="M9:N9"/>
    <mergeCell ref="O9:O10"/>
    <mergeCell ref="O8:Q8"/>
    <mergeCell ref="P9:Q9"/>
    <mergeCell ref="O1:T1"/>
    <mergeCell ref="A2:T2"/>
    <mergeCell ref="A3:T3"/>
    <mergeCell ref="F4:H4"/>
    <mergeCell ref="Q4:S4"/>
    <mergeCell ref="A5:A10"/>
    <mergeCell ref="B5:B10"/>
    <mergeCell ref="C5:E7"/>
    <mergeCell ref="F5:T5"/>
    <mergeCell ref="F6:H6"/>
    <mergeCell ref="I6:K6"/>
    <mergeCell ref="L6:N6"/>
    <mergeCell ref="O6:T6"/>
    <mergeCell ref="F7:H7"/>
    <mergeCell ref="I7:K7"/>
    <mergeCell ref="L7:N7"/>
    <mergeCell ref="O7:Q7"/>
    <mergeCell ref="R7:T7"/>
    <mergeCell ref="C8:C10"/>
    <mergeCell ref="D8:E8"/>
    <mergeCell ref="F8:H8"/>
  </mergeCells>
  <pageMargins left="0" right="0" top="0" bottom="0" header="0" footer="0"/>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M23"/>
  <sheetViews>
    <sheetView workbookViewId="0">
      <selection activeCell="J10" sqref="J10"/>
    </sheetView>
  </sheetViews>
  <sheetFormatPr defaultRowHeight="15.5" x14ac:dyDescent="0.35"/>
  <cols>
    <col min="1" max="1" width="8.08203125" customWidth="1"/>
    <col min="2" max="2" width="11.25" customWidth="1"/>
  </cols>
  <sheetData>
    <row r="1" spans="1:13" ht="27" customHeight="1" x14ac:dyDescent="0.35">
      <c r="A1" s="752" t="s">
        <v>73</v>
      </c>
      <c r="B1" s="752"/>
      <c r="C1" s="752"/>
      <c r="D1" s="752"/>
      <c r="E1" s="752"/>
      <c r="F1" s="752"/>
      <c r="G1" s="752"/>
      <c r="H1" s="752"/>
      <c r="I1" s="752"/>
      <c r="J1" s="752"/>
      <c r="K1" s="752"/>
      <c r="L1" s="752"/>
      <c r="M1" s="752"/>
    </row>
    <row r="2" spans="1:13" x14ac:dyDescent="0.35">
      <c r="A2" s="752" t="s">
        <v>21</v>
      </c>
      <c r="B2" s="752"/>
      <c r="C2" s="752"/>
      <c r="D2" s="752"/>
      <c r="E2" s="752"/>
      <c r="F2" s="752"/>
      <c r="G2" s="752"/>
      <c r="H2" s="752"/>
      <c r="I2" s="752"/>
      <c r="J2" s="752"/>
      <c r="K2" s="752"/>
      <c r="L2" s="752"/>
      <c r="M2" s="752"/>
    </row>
    <row r="3" spans="1:13" x14ac:dyDescent="0.35">
      <c r="A3" s="2"/>
      <c r="L3" s="614" t="s">
        <v>5</v>
      </c>
      <c r="M3" s="614"/>
    </row>
    <row r="4" spans="1:13" x14ac:dyDescent="0.35">
      <c r="A4" s="751" t="s">
        <v>0</v>
      </c>
      <c r="B4" s="751" t="s">
        <v>49</v>
      </c>
      <c r="C4" s="751" t="s">
        <v>75</v>
      </c>
      <c r="D4" s="751" t="s">
        <v>20</v>
      </c>
      <c r="E4" s="751"/>
      <c r="F4" s="751"/>
      <c r="G4" s="751"/>
      <c r="H4" s="751" t="s">
        <v>76</v>
      </c>
      <c r="I4" s="751" t="s">
        <v>74</v>
      </c>
      <c r="J4" s="751"/>
      <c r="K4" s="751"/>
      <c r="L4" s="751"/>
      <c r="M4" s="751" t="s">
        <v>77</v>
      </c>
    </row>
    <row r="5" spans="1:13" ht="31.5" customHeight="1" x14ac:dyDescent="0.35">
      <c r="A5" s="751"/>
      <c r="B5" s="751"/>
      <c r="C5" s="751"/>
      <c r="D5" s="751" t="s">
        <v>50</v>
      </c>
      <c r="E5" s="751"/>
      <c r="F5" s="751" t="s">
        <v>51</v>
      </c>
      <c r="G5" s="751" t="s">
        <v>52</v>
      </c>
      <c r="H5" s="751"/>
      <c r="I5" s="751" t="s">
        <v>50</v>
      </c>
      <c r="J5" s="751"/>
      <c r="K5" s="751" t="s">
        <v>51</v>
      </c>
      <c r="L5" s="751" t="s">
        <v>52</v>
      </c>
      <c r="M5" s="751"/>
    </row>
    <row r="6" spans="1:13" ht="75.5" x14ac:dyDescent="0.35">
      <c r="A6" s="751"/>
      <c r="B6" s="751"/>
      <c r="C6" s="751"/>
      <c r="D6" s="3" t="s">
        <v>26</v>
      </c>
      <c r="E6" s="3" t="s">
        <v>53</v>
      </c>
      <c r="F6" s="751"/>
      <c r="G6" s="751"/>
      <c r="H6" s="751"/>
      <c r="I6" s="3" t="s">
        <v>26</v>
      </c>
      <c r="J6" s="3" t="s">
        <v>60</v>
      </c>
      <c r="K6" s="751"/>
      <c r="L6" s="751"/>
      <c r="M6" s="751"/>
    </row>
    <row r="7" spans="1:13" s="41" customFormat="1" ht="19.5" customHeight="1" x14ac:dyDescent="0.25">
      <c r="A7" s="33" t="s">
        <v>2</v>
      </c>
      <c r="B7" s="33" t="s">
        <v>3</v>
      </c>
      <c r="C7" s="33">
        <v>1</v>
      </c>
      <c r="D7" s="33">
        <v>2</v>
      </c>
      <c r="E7" s="33">
        <v>3</v>
      </c>
      <c r="F7" s="33">
        <v>4</v>
      </c>
      <c r="G7" s="33" t="s">
        <v>61</v>
      </c>
      <c r="H7" s="33" t="s">
        <v>62</v>
      </c>
      <c r="I7" s="33">
        <v>7</v>
      </c>
      <c r="J7" s="33">
        <v>8</v>
      </c>
      <c r="K7" s="33">
        <v>9</v>
      </c>
      <c r="L7" s="33" t="s">
        <v>63</v>
      </c>
      <c r="M7" s="33" t="s">
        <v>64</v>
      </c>
    </row>
    <row r="8" spans="1:13" ht="28.5" customHeight="1" x14ac:dyDescent="0.35">
      <c r="A8" s="4">
        <v>1</v>
      </c>
      <c r="B8" s="4" t="s">
        <v>54</v>
      </c>
      <c r="C8" s="4"/>
      <c r="D8" s="4"/>
      <c r="E8" s="4"/>
      <c r="F8" s="4"/>
      <c r="G8" s="4"/>
      <c r="H8" s="4"/>
      <c r="I8" s="4"/>
      <c r="J8" s="4"/>
      <c r="K8" s="4"/>
      <c r="L8" s="4"/>
      <c r="M8" s="4"/>
    </row>
    <row r="9" spans="1:13" ht="28.5" customHeight="1" x14ac:dyDescent="0.35">
      <c r="A9" s="4">
        <v>2</v>
      </c>
      <c r="B9" s="4" t="s">
        <v>55</v>
      </c>
      <c r="C9" s="4"/>
      <c r="D9" s="4"/>
      <c r="E9" s="4"/>
      <c r="F9" s="4"/>
      <c r="G9" s="4"/>
      <c r="H9" s="4"/>
      <c r="I9" s="4"/>
      <c r="J9" s="4"/>
      <c r="K9" s="4"/>
      <c r="L9" s="4"/>
      <c r="M9" s="4"/>
    </row>
    <row r="10" spans="1:13" ht="28.5" customHeight="1" x14ac:dyDescent="0.35">
      <c r="A10" s="4">
        <v>3</v>
      </c>
      <c r="B10" s="4" t="s">
        <v>56</v>
      </c>
      <c r="C10" s="4"/>
      <c r="D10" s="4"/>
      <c r="E10" s="4"/>
      <c r="F10" s="4"/>
      <c r="G10" s="4"/>
      <c r="H10" s="4"/>
      <c r="I10" s="4"/>
      <c r="J10" s="4"/>
      <c r="K10" s="4"/>
      <c r="L10" s="4"/>
      <c r="M10" s="4"/>
    </row>
    <row r="11" spans="1:13" ht="28.5" customHeight="1" x14ac:dyDescent="0.35">
      <c r="A11" s="4">
        <v>4</v>
      </c>
      <c r="B11" s="4" t="s">
        <v>27</v>
      </c>
      <c r="C11" s="4"/>
      <c r="D11" s="4"/>
      <c r="E11" s="4"/>
      <c r="F11" s="4"/>
      <c r="G11" s="4"/>
      <c r="H11" s="4"/>
      <c r="I11" s="4"/>
      <c r="J11" s="4"/>
      <c r="K11" s="4"/>
      <c r="L11" s="4"/>
      <c r="M11" s="4"/>
    </row>
    <row r="12" spans="1:13" ht="28.5" customHeight="1" x14ac:dyDescent="0.35">
      <c r="A12" s="4">
        <v>5</v>
      </c>
      <c r="B12" s="40"/>
      <c r="C12" s="4"/>
      <c r="D12" s="4"/>
      <c r="E12" s="4"/>
      <c r="F12" s="4"/>
      <c r="G12" s="4"/>
      <c r="H12" s="4"/>
      <c r="I12" s="4"/>
      <c r="J12" s="4"/>
      <c r="K12" s="4"/>
      <c r="L12" s="4"/>
      <c r="M12" s="4"/>
    </row>
    <row r="13" spans="1:13" ht="28.5" customHeight="1" x14ac:dyDescent="0.35">
      <c r="A13" s="4">
        <v>6</v>
      </c>
      <c r="B13" s="40"/>
      <c r="C13" s="4"/>
      <c r="D13" s="4"/>
      <c r="E13" s="4"/>
      <c r="F13" s="4"/>
      <c r="G13" s="4"/>
      <c r="H13" s="4"/>
      <c r="I13" s="4"/>
      <c r="J13" s="4"/>
      <c r="K13" s="4"/>
      <c r="L13" s="4"/>
      <c r="M13" s="4"/>
    </row>
    <row r="14" spans="1:13" ht="28.5" customHeight="1" x14ac:dyDescent="0.35">
      <c r="A14" s="4">
        <v>7</v>
      </c>
      <c r="B14" s="40"/>
      <c r="C14" s="4"/>
      <c r="D14" s="4"/>
      <c r="E14" s="4"/>
      <c r="F14" s="4"/>
      <c r="G14" s="4"/>
      <c r="H14" s="4"/>
      <c r="I14" s="4"/>
      <c r="J14" s="4"/>
      <c r="K14" s="4"/>
      <c r="L14" s="4"/>
      <c r="M14" s="4"/>
    </row>
    <row r="15" spans="1:13" ht="28.5" customHeight="1" x14ac:dyDescent="0.35">
      <c r="A15" s="4">
        <v>8</v>
      </c>
      <c r="B15" s="40"/>
      <c r="C15" s="4"/>
      <c r="D15" s="4"/>
      <c r="E15" s="4"/>
      <c r="F15" s="4"/>
      <c r="G15" s="4"/>
      <c r="H15" s="4"/>
      <c r="I15" s="4"/>
      <c r="J15" s="4"/>
      <c r="K15" s="4"/>
      <c r="L15" s="4"/>
      <c r="M15" s="4"/>
    </row>
    <row r="16" spans="1:13" ht="28.5" customHeight="1" x14ac:dyDescent="0.35">
      <c r="A16" s="4">
        <v>9</v>
      </c>
      <c r="B16" s="40"/>
      <c r="C16" s="4"/>
      <c r="D16" s="4"/>
      <c r="E16" s="4"/>
      <c r="F16" s="4"/>
      <c r="G16" s="4"/>
      <c r="H16" s="4"/>
      <c r="I16" s="4"/>
      <c r="J16" s="4"/>
      <c r="K16" s="4"/>
      <c r="L16" s="4"/>
      <c r="M16" s="4"/>
    </row>
    <row r="17" spans="1:13" ht="28.5" customHeight="1" x14ac:dyDescent="0.35">
      <c r="A17" s="4">
        <v>10</v>
      </c>
      <c r="B17" s="40"/>
      <c r="C17" s="4"/>
      <c r="D17" s="4"/>
      <c r="E17" s="4"/>
      <c r="F17" s="4"/>
      <c r="G17" s="4"/>
      <c r="H17" s="4"/>
      <c r="I17" s="4"/>
      <c r="J17" s="4"/>
      <c r="K17" s="4"/>
      <c r="L17" s="4"/>
      <c r="M17" s="4"/>
    </row>
    <row r="18" spans="1:13" ht="28.5" customHeight="1" x14ac:dyDescent="0.35">
      <c r="A18" s="4">
        <v>11</v>
      </c>
      <c r="B18" s="40"/>
      <c r="C18" s="4"/>
      <c r="D18" s="4"/>
      <c r="E18" s="4"/>
      <c r="F18" s="4"/>
      <c r="G18" s="4"/>
      <c r="H18" s="4"/>
      <c r="I18" s="4"/>
      <c r="J18" s="4"/>
      <c r="K18" s="4"/>
      <c r="L18" s="4"/>
      <c r="M18" s="4"/>
    </row>
    <row r="19" spans="1:13" ht="28.5" customHeight="1" x14ac:dyDescent="0.35">
      <c r="A19" s="4">
        <v>12</v>
      </c>
      <c r="B19" s="40"/>
      <c r="C19" s="4"/>
      <c r="D19" s="4"/>
      <c r="E19" s="4"/>
      <c r="F19" s="4"/>
      <c r="G19" s="4"/>
      <c r="H19" s="4"/>
      <c r="I19" s="4"/>
      <c r="J19" s="4"/>
      <c r="K19" s="4"/>
      <c r="L19" s="4"/>
      <c r="M19" s="4"/>
    </row>
    <row r="20" spans="1:13" ht="28.5" customHeight="1" x14ac:dyDescent="0.35">
      <c r="A20" s="4">
        <v>13</v>
      </c>
      <c r="B20" s="40"/>
      <c r="C20" s="4"/>
      <c r="D20" s="4"/>
      <c r="E20" s="4"/>
      <c r="F20" s="4"/>
      <c r="G20" s="4"/>
      <c r="H20" s="4"/>
      <c r="I20" s="4"/>
      <c r="J20" s="4"/>
      <c r="K20" s="4"/>
      <c r="L20" s="4"/>
      <c r="M20" s="4"/>
    </row>
    <row r="21" spans="1:13" ht="28.5" customHeight="1" x14ac:dyDescent="0.35">
      <c r="A21" s="4">
        <v>14</v>
      </c>
      <c r="B21" s="40"/>
      <c r="C21" s="4"/>
      <c r="D21" s="4"/>
      <c r="E21" s="4"/>
      <c r="F21" s="4"/>
      <c r="G21" s="4"/>
      <c r="H21" s="4"/>
      <c r="I21" s="4"/>
      <c r="J21" s="4"/>
      <c r="K21" s="4"/>
      <c r="L21" s="4"/>
      <c r="M21" s="4"/>
    </row>
    <row r="22" spans="1:13" ht="28.5" customHeight="1" x14ac:dyDescent="0.35">
      <c r="A22" s="4">
        <v>15</v>
      </c>
      <c r="B22" s="40"/>
      <c r="C22" s="4"/>
      <c r="D22" s="4"/>
      <c r="E22" s="4"/>
      <c r="F22" s="4"/>
      <c r="G22" s="4"/>
      <c r="H22" s="4"/>
      <c r="I22" s="4"/>
      <c r="J22" s="4"/>
      <c r="K22" s="4"/>
      <c r="L22" s="4"/>
      <c r="M22" s="4"/>
    </row>
    <row r="23" spans="1:13" x14ac:dyDescent="0.35">
      <c r="A23" s="1"/>
    </row>
  </sheetData>
  <mergeCells count="16">
    <mergeCell ref="I4:L4"/>
    <mergeCell ref="A1:M1"/>
    <mergeCell ref="A2:M2"/>
    <mergeCell ref="L3:M3"/>
    <mergeCell ref="M4:M6"/>
    <mergeCell ref="D5:E5"/>
    <mergeCell ref="F5:F6"/>
    <mergeCell ref="G5:G6"/>
    <mergeCell ref="I5:J5"/>
    <mergeCell ref="K5:K6"/>
    <mergeCell ref="L5:L6"/>
    <mergeCell ref="A4:A6"/>
    <mergeCell ref="B4:B6"/>
    <mergeCell ref="C4:C6"/>
    <mergeCell ref="D4:G4"/>
    <mergeCell ref="H4:H6"/>
  </mergeCells>
  <pageMargins left="1" right="0.42" top="0.75" bottom="0.75" header="0.3" footer="0.3"/>
  <pageSetup paperSize="9" orientation="landscape" verticalDpi="0" r:id="rId1"/>
  <headerFooter>
    <oddHeader>&amp;RBiểu mẫu số 45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S28"/>
  <sheetViews>
    <sheetView workbookViewId="0">
      <selection activeCell="W8" sqref="W8"/>
    </sheetView>
  </sheetViews>
  <sheetFormatPr defaultColWidth="9.6640625" defaultRowHeight="15.5" x14ac:dyDescent="0.35"/>
  <cols>
    <col min="1" max="1" width="5" style="57" customWidth="1"/>
    <col min="2" max="2" width="37" style="57" customWidth="1"/>
    <col min="3" max="3" width="22.9140625" style="57" customWidth="1"/>
    <col min="4" max="4" width="18.9140625" style="57" customWidth="1"/>
    <col min="5" max="6" width="15.75" style="57" hidden="1" customWidth="1"/>
    <col min="7" max="7" width="10.75" style="57" hidden="1" customWidth="1"/>
    <col min="8" max="8" width="12.58203125" style="57" hidden="1" customWidth="1"/>
    <col min="9" max="10" width="11.4140625" style="57" hidden="1" customWidth="1"/>
    <col min="11" max="13" width="10.75" style="57" hidden="1" customWidth="1"/>
    <col min="14" max="17" width="9.6640625" style="57" hidden="1" customWidth="1"/>
    <col min="18" max="18" width="0" style="57" hidden="1" customWidth="1"/>
    <col min="19" max="19" width="4.6640625" style="57" customWidth="1"/>
    <col min="20" max="20" width="7.4140625" style="57" customWidth="1"/>
    <col min="21" max="256" width="9.6640625" style="57"/>
    <col min="257" max="257" width="5" style="57" customWidth="1"/>
    <col min="258" max="258" width="37" style="57" customWidth="1"/>
    <col min="259" max="259" width="22.9140625" style="57" customWidth="1"/>
    <col min="260" max="260" width="18.9140625" style="57" customWidth="1"/>
    <col min="261" max="275" width="0" style="57" hidden="1" customWidth="1"/>
    <col min="276" max="276" width="7.4140625" style="57" customWidth="1"/>
    <col min="277" max="512" width="9.6640625" style="57"/>
    <col min="513" max="513" width="5" style="57" customWidth="1"/>
    <col min="514" max="514" width="37" style="57" customWidth="1"/>
    <col min="515" max="515" width="22.9140625" style="57" customWidth="1"/>
    <col min="516" max="516" width="18.9140625" style="57" customWidth="1"/>
    <col min="517" max="531" width="0" style="57" hidden="1" customWidth="1"/>
    <col min="532" max="532" width="7.4140625" style="57" customWidth="1"/>
    <col min="533" max="768" width="9.6640625" style="57"/>
    <col min="769" max="769" width="5" style="57" customWidth="1"/>
    <col min="770" max="770" width="37" style="57" customWidth="1"/>
    <col min="771" max="771" width="22.9140625" style="57" customWidth="1"/>
    <col min="772" max="772" width="18.9140625" style="57" customWidth="1"/>
    <col min="773" max="787" width="0" style="57" hidden="1" customWidth="1"/>
    <col min="788" max="788" width="7.4140625" style="57" customWidth="1"/>
    <col min="789" max="1024" width="9.6640625" style="57"/>
    <col min="1025" max="1025" width="5" style="57" customWidth="1"/>
    <col min="1026" max="1026" width="37" style="57" customWidth="1"/>
    <col min="1027" max="1027" width="22.9140625" style="57" customWidth="1"/>
    <col min="1028" max="1028" width="18.9140625" style="57" customWidth="1"/>
    <col min="1029" max="1043" width="0" style="57" hidden="1" customWidth="1"/>
    <col min="1044" max="1044" width="7.4140625" style="57" customWidth="1"/>
    <col min="1045" max="1280" width="9.6640625" style="57"/>
    <col min="1281" max="1281" width="5" style="57" customWidth="1"/>
    <col min="1282" max="1282" width="37" style="57" customWidth="1"/>
    <col min="1283" max="1283" width="22.9140625" style="57" customWidth="1"/>
    <col min="1284" max="1284" width="18.9140625" style="57" customWidth="1"/>
    <col min="1285" max="1299" width="0" style="57" hidden="1" customWidth="1"/>
    <col min="1300" max="1300" width="7.4140625" style="57" customWidth="1"/>
    <col min="1301" max="1536" width="9.6640625" style="57"/>
    <col min="1537" max="1537" width="5" style="57" customWidth="1"/>
    <col min="1538" max="1538" width="37" style="57" customWidth="1"/>
    <col min="1539" max="1539" width="22.9140625" style="57" customWidth="1"/>
    <col min="1540" max="1540" width="18.9140625" style="57" customWidth="1"/>
    <col min="1541" max="1555" width="0" style="57" hidden="1" customWidth="1"/>
    <col min="1556" max="1556" width="7.4140625" style="57" customWidth="1"/>
    <col min="1557" max="1792" width="9.6640625" style="57"/>
    <col min="1793" max="1793" width="5" style="57" customWidth="1"/>
    <col min="1794" max="1794" width="37" style="57" customWidth="1"/>
    <col min="1795" max="1795" width="22.9140625" style="57" customWidth="1"/>
    <col min="1796" max="1796" width="18.9140625" style="57" customWidth="1"/>
    <col min="1797" max="1811" width="0" style="57" hidden="1" customWidth="1"/>
    <col min="1812" max="1812" width="7.4140625" style="57" customWidth="1"/>
    <col min="1813" max="2048" width="9.6640625" style="57"/>
    <col min="2049" max="2049" width="5" style="57" customWidth="1"/>
    <col min="2050" max="2050" width="37" style="57" customWidth="1"/>
    <col min="2051" max="2051" width="22.9140625" style="57" customWidth="1"/>
    <col min="2052" max="2052" width="18.9140625" style="57" customWidth="1"/>
    <col min="2053" max="2067" width="0" style="57" hidden="1" customWidth="1"/>
    <col min="2068" max="2068" width="7.4140625" style="57" customWidth="1"/>
    <col min="2069" max="2304" width="9.6640625" style="57"/>
    <col min="2305" max="2305" width="5" style="57" customWidth="1"/>
    <col min="2306" max="2306" width="37" style="57" customWidth="1"/>
    <col min="2307" max="2307" width="22.9140625" style="57" customWidth="1"/>
    <col min="2308" max="2308" width="18.9140625" style="57" customWidth="1"/>
    <col min="2309" max="2323" width="0" style="57" hidden="1" customWidth="1"/>
    <col min="2324" max="2324" width="7.4140625" style="57" customWidth="1"/>
    <col min="2325" max="2560" width="9.6640625" style="57"/>
    <col min="2561" max="2561" width="5" style="57" customWidth="1"/>
    <col min="2562" max="2562" width="37" style="57" customWidth="1"/>
    <col min="2563" max="2563" width="22.9140625" style="57" customWidth="1"/>
    <col min="2564" max="2564" width="18.9140625" style="57" customWidth="1"/>
    <col min="2565" max="2579" width="0" style="57" hidden="1" customWidth="1"/>
    <col min="2580" max="2580" width="7.4140625" style="57" customWidth="1"/>
    <col min="2581" max="2816" width="9.6640625" style="57"/>
    <col min="2817" max="2817" width="5" style="57" customWidth="1"/>
    <col min="2818" max="2818" width="37" style="57" customWidth="1"/>
    <col min="2819" max="2819" width="22.9140625" style="57" customWidth="1"/>
    <col min="2820" max="2820" width="18.9140625" style="57" customWidth="1"/>
    <col min="2821" max="2835" width="0" style="57" hidden="1" customWidth="1"/>
    <col min="2836" max="2836" width="7.4140625" style="57" customWidth="1"/>
    <col min="2837" max="3072" width="9.6640625" style="57"/>
    <col min="3073" max="3073" width="5" style="57" customWidth="1"/>
    <col min="3074" max="3074" width="37" style="57" customWidth="1"/>
    <col min="3075" max="3075" width="22.9140625" style="57" customWidth="1"/>
    <col min="3076" max="3076" width="18.9140625" style="57" customWidth="1"/>
    <col min="3077" max="3091" width="0" style="57" hidden="1" customWidth="1"/>
    <col min="3092" max="3092" width="7.4140625" style="57" customWidth="1"/>
    <col min="3093" max="3328" width="9.6640625" style="57"/>
    <col min="3329" max="3329" width="5" style="57" customWidth="1"/>
    <col min="3330" max="3330" width="37" style="57" customWidth="1"/>
    <col min="3331" max="3331" width="22.9140625" style="57" customWidth="1"/>
    <col min="3332" max="3332" width="18.9140625" style="57" customWidth="1"/>
    <col min="3333" max="3347" width="0" style="57" hidden="1" customWidth="1"/>
    <col min="3348" max="3348" width="7.4140625" style="57" customWidth="1"/>
    <col min="3349" max="3584" width="9.6640625" style="57"/>
    <col min="3585" max="3585" width="5" style="57" customWidth="1"/>
    <col min="3586" max="3586" width="37" style="57" customWidth="1"/>
    <col min="3587" max="3587" width="22.9140625" style="57" customWidth="1"/>
    <col min="3588" max="3588" width="18.9140625" style="57" customWidth="1"/>
    <col min="3589" max="3603" width="0" style="57" hidden="1" customWidth="1"/>
    <col min="3604" max="3604" width="7.4140625" style="57" customWidth="1"/>
    <col min="3605" max="3840" width="9.6640625" style="57"/>
    <col min="3841" max="3841" width="5" style="57" customWidth="1"/>
    <col min="3842" max="3842" width="37" style="57" customWidth="1"/>
    <col min="3843" max="3843" width="22.9140625" style="57" customWidth="1"/>
    <col min="3844" max="3844" width="18.9140625" style="57" customWidth="1"/>
    <col min="3845" max="3859" width="0" style="57" hidden="1" customWidth="1"/>
    <col min="3860" max="3860" width="7.4140625" style="57" customWidth="1"/>
    <col min="3861" max="4096" width="9.6640625" style="57"/>
    <col min="4097" max="4097" width="5" style="57" customWidth="1"/>
    <col min="4098" max="4098" width="37" style="57" customWidth="1"/>
    <col min="4099" max="4099" width="22.9140625" style="57" customWidth="1"/>
    <col min="4100" max="4100" width="18.9140625" style="57" customWidth="1"/>
    <col min="4101" max="4115" width="0" style="57" hidden="1" customWidth="1"/>
    <col min="4116" max="4116" width="7.4140625" style="57" customWidth="1"/>
    <col min="4117" max="4352" width="9.6640625" style="57"/>
    <col min="4353" max="4353" width="5" style="57" customWidth="1"/>
    <col min="4354" max="4354" width="37" style="57" customWidth="1"/>
    <col min="4355" max="4355" width="22.9140625" style="57" customWidth="1"/>
    <col min="4356" max="4356" width="18.9140625" style="57" customWidth="1"/>
    <col min="4357" max="4371" width="0" style="57" hidden="1" customWidth="1"/>
    <col min="4372" max="4372" width="7.4140625" style="57" customWidth="1"/>
    <col min="4373" max="4608" width="9.6640625" style="57"/>
    <col min="4609" max="4609" width="5" style="57" customWidth="1"/>
    <col min="4610" max="4610" width="37" style="57" customWidth="1"/>
    <col min="4611" max="4611" width="22.9140625" style="57" customWidth="1"/>
    <col min="4612" max="4612" width="18.9140625" style="57" customWidth="1"/>
    <col min="4613" max="4627" width="0" style="57" hidden="1" customWidth="1"/>
    <col min="4628" max="4628" width="7.4140625" style="57" customWidth="1"/>
    <col min="4629" max="4864" width="9.6640625" style="57"/>
    <col min="4865" max="4865" width="5" style="57" customWidth="1"/>
    <col min="4866" max="4866" width="37" style="57" customWidth="1"/>
    <col min="4867" max="4867" width="22.9140625" style="57" customWidth="1"/>
    <col min="4868" max="4868" width="18.9140625" style="57" customWidth="1"/>
    <col min="4869" max="4883" width="0" style="57" hidden="1" customWidth="1"/>
    <col min="4884" max="4884" width="7.4140625" style="57" customWidth="1"/>
    <col min="4885" max="5120" width="9.6640625" style="57"/>
    <col min="5121" max="5121" width="5" style="57" customWidth="1"/>
    <col min="5122" max="5122" width="37" style="57" customWidth="1"/>
    <col min="5123" max="5123" width="22.9140625" style="57" customWidth="1"/>
    <col min="5124" max="5124" width="18.9140625" style="57" customWidth="1"/>
    <col min="5125" max="5139" width="0" style="57" hidden="1" customWidth="1"/>
    <col min="5140" max="5140" width="7.4140625" style="57" customWidth="1"/>
    <col min="5141" max="5376" width="9.6640625" style="57"/>
    <col min="5377" max="5377" width="5" style="57" customWidth="1"/>
    <col min="5378" max="5378" width="37" style="57" customWidth="1"/>
    <col min="5379" max="5379" width="22.9140625" style="57" customWidth="1"/>
    <col min="5380" max="5380" width="18.9140625" style="57" customWidth="1"/>
    <col min="5381" max="5395" width="0" style="57" hidden="1" customWidth="1"/>
    <col min="5396" max="5396" width="7.4140625" style="57" customWidth="1"/>
    <col min="5397" max="5632" width="9.6640625" style="57"/>
    <col min="5633" max="5633" width="5" style="57" customWidth="1"/>
    <col min="5634" max="5634" width="37" style="57" customWidth="1"/>
    <col min="5635" max="5635" width="22.9140625" style="57" customWidth="1"/>
    <col min="5636" max="5636" width="18.9140625" style="57" customWidth="1"/>
    <col min="5637" max="5651" width="0" style="57" hidden="1" customWidth="1"/>
    <col min="5652" max="5652" width="7.4140625" style="57" customWidth="1"/>
    <col min="5653" max="5888" width="9.6640625" style="57"/>
    <col min="5889" max="5889" width="5" style="57" customWidth="1"/>
    <col min="5890" max="5890" width="37" style="57" customWidth="1"/>
    <col min="5891" max="5891" width="22.9140625" style="57" customWidth="1"/>
    <col min="5892" max="5892" width="18.9140625" style="57" customWidth="1"/>
    <col min="5893" max="5907" width="0" style="57" hidden="1" customWidth="1"/>
    <col min="5908" max="5908" width="7.4140625" style="57" customWidth="1"/>
    <col min="5909" max="6144" width="9.6640625" style="57"/>
    <col min="6145" max="6145" width="5" style="57" customWidth="1"/>
    <col min="6146" max="6146" width="37" style="57" customWidth="1"/>
    <col min="6147" max="6147" width="22.9140625" style="57" customWidth="1"/>
    <col min="6148" max="6148" width="18.9140625" style="57" customWidth="1"/>
    <col min="6149" max="6163" width="0" style="57" hidden="1" customWidth="1"/>
    <col min="6164" max="6164" width="7.4140625" style="57" customWidth="1"/>
    <col min="6165" max="6400" width="9.6640625" style="57"/>
    <col min="6401" max="6401" width="5" style="57" customWidth="1"/>
    <col min="6402" max="6402" width="37" style="57" customWidth="1"/>
    <col min="6403" max="6403" width="22.9140625" style="57" customWidth="1"/>
    <col min="6404" max="6404" width="18.9140625" style="57" customWidth="1"/>
    <col min="6405" max="6419" width="0" style="57" hidden="1" customWidth="1"/>
    <col min="6420" max="6420" width="7.4140625" style="57" customWidth="1"/>
    <col min="6421" max="6656" width="9.6640625" style="57"/>
    <col min="6657" max="6657" width="5" style="57" customWidth="1"/>
    <col min="6658" max="6658" width="37" style="57" customWidth="1"/>
    <col min="6659" max="6659" width="22.9140625" style="57" customWidth="1"/>
    <col min="6660" max="6660" width="18.9140625" style="57" customWidth="1"/>
    <col min="6661" max="6675" width="0" style="57" hidden="1" customWidth="1"/>
    <col min="6676" max="6676" width="7.4140625" style="57" customWidth="1"/>
    <col min="6677" max="6912" width="9.6640625" style="57"/>
    <col min="6913" max="6913" width="5" style="57" customWidth="1"/>
    <col min="6914" max="6914" width="37" style="57" customWidth="1"/>
    <col min="6915" max="6915" width="22.9140625" style="57" customWidth="1"/>
    <col min="6916" max="6916" width="18.9140625" style="57" customWidth="1"/>
    <col min="6917" max="6931" width="0" style="57" hidden="1" customWidth="1"/>
    <col min="6932" max="6932" width="7.4140625" style="57" customWidth="1"/>
    <col min="6933" max="7168" width="9.6640625" style="57"/>
    <col min="7169" max="7169" width="5" style="57" customWidth="1"/>
    <col min="7170" max="7170" width="37" style="57" customWidth="1"/>
    <col min="7171" max="7171" width="22.9140625" style="57" customWidth="1"/>
    <col min="7172" max="7172" width="18.9140625" style="57" customWidth="1"/>
    <col min="7173" max="7187" width="0" style="57" hidden="1" customWidth="1"/>
    <col min="7188" max="7188" width="7.4140625" style="57" customWidth="1"/>
    <col min="7189" max="7424" width="9.6640625" style="57"/>
    <col min="7425" max="7425" width="5" style="57" customWidth="1"/>
    <col min="7426" max="7426" width="37" style="57" customWidth="1"/>
    <col min="7427" max="7427" width="22.9140625" style="57" customWidth="1"/>
    <col min="7428" max="7428" width="18.9140625" style="57" customWidth="1"/>
    <col min="7429" max="7443" width="0" style="57" hidden="1" customWidth="1"/>
    <col min="7444" max="7444" width="7.4140625" style="57" customWidth="1"/>
    <col min="7445" max="7680" width="9.6640625" style="57"/>
    <col min="7681" max="7681" width="5" style="57" customWidth="1"/>
    <col min="7682" max="7682" width="37" style="57" customWidth="1"/>
    <col min="7683" max="7683" width="22.9140625" style="57" customWidth="1"/>
    <col min="7684" max="7684" width="18.9140625" style="57" customWidth="1"/>
    <col min="7685" max="7699" width="0" style="57" hidden="1" customWidth="1"/>
    <col min="7700" max="7700" width="7.4140625" style="57" customWidth="1"/>
    <col min="7701" max="7936" width="9.6640625" style="57"/>
    <col min="7937" max="7937" width="5" style="57" customWidth="1"/>
    <col min="7938" max="7938" width="37" style="57" customWidth="1"/>
    <col min="7939" max="7939" width="22.9140625" style="57" customWidth="1"/>
    <col min="7940" max="7940" width="18.9140625" style="57" customWidth="1"/>
    <col min="7941" max="7955" width="0" style="57" hidden="1" customWidth="1"/>
    <col min="7956" max="7956" width="7.4140625" style="57" customWidth="1"/>
    <col min="7957" max="8192" width="9.6640625" style="57"/>
    <col min="8193" max="8193" width="5" style="57" customWidth="1"/>
    <col min="8194" max="8194" width="37" style="57" customWidth="1"/>
    <col min="8195" max="8195" width="22.9140625" style="57" customWidth="1"/>
    <col min="8196" max="8196" width="18.9140625" style="57" customWidth="1"/>
    <col min="8197" max="8211" width="0" style="57" hidden="1" customWidth="1"/>
    <col min="8212" max="8212" width="7.4140625" style="57" customWidth="1"/>
    <col min="8213" max="8448" width="9.6640625" style="57"/>
    <col min="8449" max="8449" width="5" style="57" customWidth="1"/>
    <col min="8450" max="8450" width="37" style="57" customWidth="1"/>
    <col min="8451" max="8451" width="22.9140625" style="57" customWidth="1"/>
    <col min="8452" max="8452" width="18.9140625" style="57" customWidth="1"/>
    <col min="8453" max="8467" width="0" style="57" hidden="1" customWidth="1"/>
    <col min="8468" max="8468" width="7.4140625" style="57" customWidth="1"/>
    <col min="8469" max="8704" width="9.6640625" style="57"/>
    <col min="8705" max="8705" width="5" style="57" customWidth="1"/>
    <col min="8706" max="8706" width="37" style="57" customWidth="1"/>
    <col min="8707" max="8707" width="22.9140625" style="57" customWidth="1"/>
    <col min="8708" max="8708" width="18.9140625" style="57" customWidth="1"/>
    <col min="8709" max="8723" width="0" style="57" hidden="1" customWidth="1"/>
    <col min="8724" max="8724" width="7.4140625" style="57" customWidth="1"/>
    <col min="8725" max="8960" width="9.6640625" style="57"/>
    <col min="8961" max="8961" width="5" style="57" customWidth="1"/>
    <col min="8962" max="8962" width="37" style="57" customWidth="1"/>
    <col min="8963" max="8963" width="22.9140625" style="57" customWidth="1"/>
    <col min="8964" max="8964" width="18.9140625" style="57" customWidth="1"/>
    <col min="8965" max="8979" width="0" style="57" hidden="1" customWidth="1"/>
    <col min="8980" max="8980" width="7.4140625" style="57" customWidth="1"/>
    <col min="8981" max="9216" width="9.6640625" style="57"/>
    <col min="9217" max="9217" width="5" style="57" customWidth="1"/>
    <col min="9218" max="9218" width="37" style="57" customWidth="1"/>
    <col min="9219" max="9219" width="22.9140625" style="57" customWidth="1"/>
    <col min="9220" max="9220" width="18.9140625" style="57" customWidth="1"/>
    <col min="9221" max="9235" width="0" style="57" hidden="1" customWidth="1"/>
    <col min="9236" max="9236" width="7.4140625" style="57" customWidth="1"/>
    <col min="9237" max="9472" width="9.6640625" style="57"/>
    <col min="9473" max="9473" width="5" style="57" customWidth="1"/>
    <col min="9474" max="9474" width="37" style="57" customWidth="1"/>
    <col min="9475" max="9475" width="22.9140625" style="57" customWidth="1"/>
    <col min="9476" max="9476" width="18.9140625" style="57" customWidth="1"/>
    <col min="9477" max="9491" width="0" style="57" hidden="1" customWidth="1"/>
    <col min="9492" max="9492" width="7.4140625" style="57" customWidth="1"/>
    <col min="9493" max="9728" width="9.6640625" style="57"/>
    <col min="9729" max="9729" width="5" style="57" customWidth="1"/>
    <col min="9730" max="9730" width="37" style="57" customWidth="1"/>
    <col min="9731" max="9731" width="22.9140625" style="57" customWidth="1"/>
    <col min="9732" max="9732" width="18.9140625" style="57" customWidth="1"/>
    <col min="9733" max="9747" width="0" style="57" hidden="1" customWidth="1"/>
    <col min="9748" max="9748" width="7.4140625" style="57" customWidth="1"/>
    <col min="9749" max="9984" width="9.6640625" style="57"/>
    <col min="9985" max="9985" width="5" style="57" customWidth="1"/>
    <col min="9986" max="9986" width="37" style="57" customWidth="1"/>
    <col min="9987" max="9987" width="22.9140625" style="57" customWidth="1"/>
    <col min="9988" max="9988" width="18.9140625" style="57" customWidth="1"/>
    <col min="9989" max="10003" width="0" style="57" hidden="1" customWidth="1"/>
    <col min="10004" max="10004" width="7.4140625" style="57" customWidth="1"/>
    <col min="10005" max="10240" width="9.6640625" style="57"/>
    <col min="10241" max="10241" width="5" style="57" customWidth="1"/>
    <col min="10242" max="10242" width="37" style="57" customWidth="1"/>
    <col min="10243" max="10243" width="22.9140625" style="57" customWidth="1"/>
    <col min="10244" max="10244" width="18.9140625" style="57" customWidth="1"/>
    <col min="10245" max="10259" width="0" style="57" hidden="1" customWidth="1"/>
    <col min="10260" max="10260" width="7.4140625" style="57" customWidth="1"/>
    <col min="10261" max="10496" width="9.6640625" style="57"/>
    <col min="10497" max="10497" width="5" style="57" customWidth="1"/>
    <col min="10498" max="10498" width="37" style="57" customWidth="1"/>
    <col min="10499" max="10499" width="22.9140625" style="57" customWidth="1"/>
    <col min="10500" max="10500" width="18.9140625" style="57" customWidth="1"/>
    <col min="10501" max="10515" width="0" style="57" hidden="1" customWidth="1"/>
    <col min="10516" max="10516" width="7.4140625" style="57" customWidth="1"/>
    <col min="10517" max="10752" width="9.6640625" style="57"/>
    <col min="10753" max="10753" width="5" style="57" customWidth="1"/>
    <col min="10754" max="10754" width="37" style="57" customWidth="1"/>
    <col min="10755" max="10755" width="22.9140625" style="57" customWidth="1"/>
    <col min="10756" max="10756" width="18.9140625" style="57" customWidth="1"/>
    <col min="10757" max="10771" width="0" style="57" hidden="1" customWidth="1"/>
    <col min="10772" max="10772" width="7.4140625" style="57" customWidth="1"/>
    <col min="10773" max="11008" width="9.6640625" style="57"/>
    <col min="11009" max="11009" width="5" style="57" customWidth="1"/>
    <col min="11010" max="11010" width="37" style="57" customWidth="1"/>
    <col min="11011" max="11011" width="22.9140625" style="57" customWidth="1"/>
    <col min="11012" max="11012" width="18.9140625" style="57" customWidth="1"/>
    <col min="11013" max="11027" width="0" style="57" hidden="1" customWidth="1"/>
    <col min="11028" max="11028" width="7.4140625" style="57" customWidth="1"/>
    <col min="11029" max="11264" width="9.6640625" style="57"/>
    <col min="11265" max="11265" width="5" style="57" customWidth="1"/>
    <col min="11266" max="11266" width="37" style="57" customWidth="1"/>
    <col min="11267" max="11267" width="22.9140625" style="57" customWidth="1"/>
    <col min="11268" max="11268" width="18.9140625" style="57" customWidth="1"/>
    <col min="11269" max="11283" width="0" style="57" hidden="1" customWidth="1"/>
    <col min="11284" max="11284" width="7.4140625" style="57" customWidth="1"/>
    <col min="11285" max="11520" width="9.6640625" style="57"/>
    <col min="11521" max="11521" width="5" style="57" customWidth="1"/>
    <col min="11522" max="11522" width="37" style="57" customWidth="1"/>
    <col min="11523" max="11523" width="22.9140625" style="57" customWidth="1"/>
    <col min="11524" max="11524" width="18.9140625" style="57" customWidth="1"/>
    <col min="11525" max="11539" width="0" style="57" hidden="1" customWidth="1"/>
    <col min="11540" max="11540" width="7.4140625" style="57" customWidth="1"/>
    <col min="11541" max="11776" width="9.6640625" style="57"/>
    <col min="11777" max="11777" width="5" style="57" customWidth="1"/>
    <col min="11778" max="11778" width="37" style="57" customWidth="1"/>
    <col min="11779" max="11779" width="22.9140625" style="57" customWidth="1"/>
    <col min="11780" max="11780" width="18.9140625" style="57" customWidth="1"/>
    <col min="11781" max="11795" width="0" style="57" hidden="1" customWidth="1"/>
    <col min="11796" max="11796" width="7.4140625" style="57" customWidth="1"/>
    <col min="11797" max="12032" width="9.6640625" style="57"/>
    <col min="12033" max="12033" width="5" style="57" customWidth="1"/>
    <col min="12034" max="12034" width="37" style="57" customWidth="1"/>
    <col min="12035" max="12035" width="22.9140625" style="57" customWidth="1"/>
    <col min="12036" max="12036" width="18.9140625" style="57" customWidth="1"/>
    <col min="12037" max="12051" width="0" style="57" hidden="1" customWidth="1"/>
    <col min="12052" max="12052" width="7.4140625" style="57" customWidth="1"/>
    <col min="12053" max="12288" width="9.6640625" style="57"/>
    <col min="12289" max="12289" width="5" style="57" customWidth="1"/>
    <col min="12290" max="12290" width="37" style="57" customWidth="1"/>
    <col min="12291" max="12291" width="22.9140625" style="57" customWidth="1"/>
    <col min="12292" max="12292" width="18.9140625" style="57" customWidth="1"/>
    <col min="12293" max="12307" width="0" style="57" hidden="1" customWidth="1"/>
    <col min="12308" max="12308" width="7.4140625" style="57" customWidth="1"/>
    <col min="12309" max="12544" width="9.6640625" style="57"/>
    <col min="12545" max="12545" width="5" style="57" customWidth="1"/>
    <col min="12546" max="12546" width="37" style="57" customWidth="1"/>
    <col min="12547" max="12547" width="22.9140625" style="57" customWidth="1"/>
    <col min="12548" max="12548" width="18.9140625" style="57" customWidth="1"/>
    <col min="12549" max="12563" width="0" style="57" hidden="1" customWidth="1"/>
    <col min="12564" max="12564" width="7.4140625" style="57" customWidth="1"/>
    <col min="12565" max="12800" width="9.6640625" style="57"/>
    <col min="12801" max="12801" width="5" style="57" customWidth="1"/>
    <col min="12802" max="12802" width="37" style="57" customWidth="1"/>
    <col min="12803" max="12803" width="22.9140625" style="57" customWidth="1"/>
    <col min="12804" max="12804" width="18.9140625" style="57" customWidth="1"/>
    <col min="12805" max="12819" width="0" style="57" hidden="1" customWidth="1"/>
    <col min="12820" max="12820" width="7.4140625" style="57" customWidth="1"/>
    <col min="12821" max="13056" width="9.6640625" style="57"/>
    <col min="13057" max="13057" width="5" style="57" customWidth="1"/>
    <col min="13058" max="13058" width="37" style="57" customWidth="1"/>
    <col min="13059" max="13059" width="22.9140625" style="57" customWidth="1"/>
    <col min="13060" max="13060" width="18.9140625" style="57" customWidth="1"/>
    <col min="13061" max="13075" width="0" style="57" hidden="1" customWidth="1"/>
    <col min="13076" max="13076" width="7.4140625" style="57" customWidth="1"/>
    <col min="13077" max="13312" width="9.6640625" style="57"/>
    <col min="13313" max="13313" width="5" style="57" customWidth="1"/>
    <col min="13314" max="13314" width="37" style="57" customWidth="1"/>
    <col min="13315" max="13315" width="22.9140625" style="57" customWidth="1"/>
    <col min="13316" max="13316" width="18.9140625" style="57" customWidth="1"/>
    <col min="13317" max="13331" width="0" style="57" hidden="1" customWidth="1"/>
    <col min="13332" max="13332" width="7.4140625" style="57" customWidth="1"/>
    <col min="13333" max="13568" width="9.6640625" style="57"/>
    <col min="13569" max="13569" width="5" style="57" customWidth="1"/>
    <col min="13570" max="13570" width="37" style="57" customWidth="1"/>
    <col min="13571" max="13571" width="22.9140625" style="57" customWidth="1"/>
    <col min="13572" max="13572" width="18.9140625" style="57" customWidth="1"/>
    <col min="13573" max="13587" width="0" style="57" hidden="1" customWidth="1"/>
    <col min="13588" max="13588" width="7.4140625" style="57" customWidth="1"/>
    <col min="13589" max="13824" width="9.6640625" style="57"/>
    <col min="13825" max="13825" width="5" style="57" customWidth="1"/>
    <col min="13826" max="13826" width="37" style="57" customWidth="1"/>
    <col min="13827" max="13827" width="22.9140625" style="57" customWidth="1"/>
    <col min="13828" max="13828" width="18.9140625" style="57" customWidth="1"/>
    <col min="13829" max="13843" width="0" style="57" hidden="1" customWidth="1"/>
    <col min="13844" max="13844" width="7.4140625" style="57" customWidth="1"/>
    <col min="13845" max="14080" width="9.6640625" style="57"/>
    <col min="14081" max="14081" width="5" style="57" customWidth="1"/>
    <col min="14082" max="14082" width="37" style="57" customWidth="1"/>
    <col min="14083" max="14083" width="22.9140625" style="57" customWidth="1"/>
    <col min="14084" max="14084" width="18.9140625" style="57" customWidth="1"/>
    <col min="14085" max="14099" width="0" style="57" hidden="1" customWidth="1"/>
    <col min="14100" max="14100" width="7.4140625" style="57" customWidth="1"/>
    <col min="14101" max="14336" width="9.6640625" style="57"/>
    <col min="14337" max="14337" width="5" style="57" customWidth="1"/>
    <col min="14338" max="14338" width="37" style="57" customWidth="1"/>
    <col min="14339" max="14339" width="22.9140625" style="57" customWidth="1"/>
    <col min="14340" max="14340" width="18.9140625" style="57" customWidth="1"/>
    <col min="14341" max="14355" width="0" style="57" hidden="1" customWidth="1"/>
    <col min="14356" max="14356" width="7.4140625" style="57" customWidth="1"/>
    <col min="14357" max="14592" width="9.6640625" style="57"/>
    <col min="14593" max="14593" width="5" style="57" customWidth="1"/>
    <col min="14594" max="14594" width="37" style="57" customWidth="1"/>
    <col min="14595" max="14595" width="22.9140625" style="57" customWidth="1"/>
    <col min="14596" max="14596" width="18.9140625" style="57" customWidth="1"/>
    <col min="14597" max="14611" width="0" style="57" hidden="1" customWidth="1"/>
    <col min="14612" max="14612" width="7.4140625" style="57" customWidth="1"/>
    <col min="14613" max="14848" width="9.6640625" style="57"/>
    <col min="14849" max="14849" width="5" style="57" customWidth="1"/>
    <col min="14850" max="14850" width="37" style="57" customWidth="1"/>
    <col min="14851" max="14851" width="22.9140625" style="57" customWidth="1"/>
    <col min="14852" max="14852" width="18.9140625" style="57" customWidth="1"/>
    <col min="14853" max="14867" width="0" style="57" hidden="1" customWidth="1"/>
    <col min="14868" max="14868" width="7.4140625" style="57" customWidth="1"/>
    <col min="14869" max="15104" width="9.6640625" style="57"/>
    <col min="15105" max="15105" width="5" style="57" customWidth="1"/>
    <col min="15106" max="15106" width="37" style="57" customWidth="1"/>
    <col min="15107" max="15107" width="22.9140625" style="57" customWidth="1"/>
    <col min="15108" max="15108" width="18.9140625" style="57" customWidth="1"/>
    <col min="15109" max="15123" width="0" style="57" hidden="1" customWidth="1"/>
    <col min="15124" max="15124" width="7.4140625" style="57" customWidth="1"/>
    <col min="15125" max="15360" width="9.6640625" style="57"/>
    <col min="15361" max="15361" width="5" style="57" customWidth="1"/>
    <col min="15362" max="15362" width="37" style="57" customWidth="1"/>
    <col min="15363" max="15363" width="22.9140625" style="57" customWidth="1"/>
    <col min="15364" max="15364" width="18.9140625" style="57" customWidth="1"/>
    <col min="15365" max="15379" width="0" style="57" hidden="1" customWidth="1"/>
    <col min="15380" max="15380" width="7.4140625" style="57" customWidth="1"/>
    <col min="15381" max="15616" width="9.6640625" style="57"/>
    <col min="15617" max="15617" width="5" style="57" customWidth="1"/>
    <col min="15618" max="15618" width="37" style="57" customWidth="1"/>
    <col min="15619" max="15619" width="22.9140625" style="57" customWidth="1"/>
    <col min="15620" max="15620" width="18.9140625" style="57" customWidth="1"/>
    <col min="15621" max="15635" width="0" style="57" hidden="1" customWidth="1"/>
    <col min="15636" max="15636" width="7.4140625" style="57" customWidth="1"/>
    <col min="15637" max="15872" width="9.6640625" style="57"/>
    <col min="15873" max="15873" width="5" style="57" customWidth="1"/>
    <col min="15874" max="15874" width="37" style="57" customWidth="1"/>
    <col min="15875" max="15875" width="22.9140625" style="57" customWidth="1"/>
    <col min="15876" max="15876" width="18.9140625" style="57" customWidth="1"/>
    <col min="15877" max="15891" width="0" style="57" hidden="1" customWidth="1"/>
    <col min="15892" max="15892" width="7.4140625" style="57" customWidth="1"/>
    <col min="15893" max="16128" width="9.6640625" style="57"/>
    <col min="16129" max="16129" width="5" style="57" customWidth="1"/>
    <col min="16130" max="16130" width="37" style="57" customWidth="1"/>
    <col min="16131" max="16131" width="22.9140625" style="57" customWidth="1"/>
    <col min="16132" max="16132" width="18.9140625" style="57" customWidth="1"/>
    <col min="16133" max="16147" width="0" style="57" hidden="1" customWidth="1"/>
    <col min="16148" max="16148" width="7.4140625" style="57" customWidth="1"/>
    <col min="16149" max="16384" width="9.6640625" style="57"/>
  </cols>
  <sheetData>
    <row r="1" spans="1:19" ht="16.5" customHeight="1" x14ac:dyDescent="0.35">
      <c r="D1" s="247" t="s">
        <v>213</v>
      </c>
    </row>
    <row r="2" spans="1:19" ht="16.5" customHeight="1" x14ac:dyDescent="0.35">
      <c r="D2" s="247"/>
    </row>
    <row r="3" spans="1:19" ht="44" customHeight="1" x14ac:dyDescent="0.35">
      <c r="A3" s="593" t="s">
        <v>325</v>
      </c>
      <c r="B3" s="594"/>
      <c r="C3" s="594"/>
      <c r="D3" s="594"/>
      <c r="E3" s="156"/>
      <c r="F3" s="248" t="e">
        <f>#REF!-#REF!</f>
        <v>#REF!</v>
      </c>
    </row>
    <row r="4" spans="1:19" ht="26.25" customHeight="1" x14ac:dyDescent="0.35">
      <c r="A4" s="595" t="str">
        <f>'CĐNSĐP - 15'!A3:D3</f>
        <v>( Kèm theo quyết định 370/QĐ-UBND ngày 22 tháng 9  năm 2025 của UBND xã  Tân Kỳ )</v>
      </c>
      <c r="B4" s="595"/>
      <c r="C4" s="595"/>
      <c r="D4" s="595"/>
      <c r="E4" s="249"/>
      <c r="F4" s="250" t="e">
        <f>#REF!-#REF!</f>
        <v>#REF!</v>
      </c>
      <c r="G4" s="251"/>
      <c r="H4" s="251">
        <f>D8-3222000</f>
        <v>-3222000</v>
      </c>
      <c r="I4" s="251" t="e">
        <f>#REF!-14090000</f>
        <v>#REF!</v>
      </c>
      <c r="J4" s="251" t="e">
        <f>#REF!+D8</f>
        <v>#REF!</v>
      </c>
      <c r="K4" s="252"/>
      <c r="L4" s="252"/>
      <c r="M4" s="252"/>
      <c r="N4" s="252"/>
    </row>
    <row r="5" spans="1:19" ht="17.25" customHeight="1" x14ac:dyDescent="0.35">
      <c r="A5" s="253"/>
      <c r="B5" s="253"/>
      <c r="C5" s="253"/>
      <c r="D5" s="254" t="s">
        <v>402</v>
      </c>
      <c r="E5" s="60"/>
      <c r="F5" s="62" t="e">
        <f>#REF!+D8</f>
        <v>#REF!</v>
      </c>
      <c r="G5" s="59" t="e">
        <f>#REF!+#REF!+#REF!+#REF!+#REF!+#REF!+#REF!+#REF!</f>
        <v>#REF!</v>
      </c>
      <c r="I5" s="59" t="e">
        <f>#REF!+D8</f>
        <v>#REF!</v>
      </c>
      <c r="J5" s="59" t="e">
        <f>#REF!+#REF!</f>
        <v>#REF!</v>
      </c>
      <c r="K5" s="59" t="e">
        <f>#REF!-I5</f>
        <v>#REF!</v>
      </c>
    </row>
    <row r="6" spans="1:19" ht="26.25" customHeight="1" x14ac:dyDescent="0.35">
      <c r="A6" s="589" t="s">
        <v>0</v>
      </c>
      <c r="B6" s="590" t="s">
        <v>304</v>
      </c>
      <c r="C6" s="591" t="s">
        <v>85</v>
      </c>
      <c r="D6" s="590" t="s">
        <v>128</v>
      </c>
      <c r="E6" s="255"/>
      <c r="F6" s="255"/>
      <c r="G6" s="57" t="s">
        <v>305</v>
      </c>
      <c r="I6" s="59" t="e">
        <f>#REF!-C8</f>
        <v>#REF!</v>
      </c>
      <c r="M6" s="59"/>
      <c r="O6" s="59" t="e">
        <f>4950000+#REF!+C21+C27</f>
        <v>#REF!</v>
      </c>
    </row>
    <row r="7" spans="1:19" ht="37.5" customHeight="1" x14ac:dyDescent="0.35">
      <c r="A7" s="589"/>
      <c r="B7" s="589"/>
      <c r="C7" s="592"/>
      <c r="D7" s="590"/>
      <c r="E7" s="256"/>
      <c r="F7" s="256"/>
      <c r="G7" s="57" t="s">
        <v>306</v>
      </c>
      <c r="H7" s="57" t="s">
        <v>307</v>
      </c>
      <c r="M7" s="59"/>
      <c r="O7" s="59" t="e">
        <f>#REF!-31640000</f>
        <v>#REF!</v>
      </c>
      <c r="P7" s="59" t="e">
        <f>C8-#REF!</f>
        <v>#REF!</v>
      </c>
      <c r="Q7" s="59" t="e">
        <f>C8-#REF!</f>
        <v>#REF!</v>
      </c>
    </row>
    <row r="8" spans="1:19" ht="24" customHeight="1" x14ac:dyDescent="0.35">
      <c r="A8" s="127"/>
      <c r="B8" s="257" t="s">
        <v>308</v>
      </c>
      <c r="C8" s="258">
        <f>C9+C10+C11+C14+C17+C20+C24+C25+C26</f>
        <v>2460000000</v>
      </c>
      <c r="D8" s="258"/>
      <c r="E8" s="259" t="e">
        <f>#REF!+D8</f>
        <v>#REF!</v>
      </c>
      <c r="F8" s="259" t="e">
        <f>#REF!-E8</f>
        <v>#REF!</v>
      </c>
      <c r="G8" s="59" t="e">
        <f>C8-#REF!-C21-C27</f>
        <v>#REF!</v>
      </c>
      <c r="H8" s="59" t="e">
        <f>ROUND((#REF!-#REF!-#REF!-#REF!-#REF!),-3)</f>
        <v>#REF!</v>
      </c>
      <c r="I8" s="59" t="e">
        <f>H8-G8</f>
        <v>#REF!</v>
      </c>
      <c r="J8" s="57" t="e">
        <f>#REF!/C8*100</f>
        <v>#REF!</v>
      </c>
      <c r="K8" s="59" t="e">
        <f>#REF!+D8</f>
        <v>#REF!</v>
      </c>
      <c r="L8" s="59" t="e">
        <f>#REF!+D8</f>
        <v>#REF!</v>
      </c>
      <c r="M8" s="59" t="e">
        <f>#REF!+D8</f>
        <v>#REF!</v>
      </c>
      <c r="N8" s="59" t="e">
        <f>#REF!+D8</f>
        <v>#REF!</v>
      </c>
      <c r="O8" s="59" t="e">
        <f>#REF!-N8</f>
        <v>#REF!</v>
      </c>
      <c r="P8" s="59" t="e">
        <f>C8-#REF!</f>
        <v>#REF!</v>
      </c>
      <c r="Q8" s="59" t="e">
        <f>P7-Q7</f>
        <v>#REF!</v>
      </c>
      <c r="R8" s="59" t="e">
        <f>#REF!-M8</f>
        <v>#REF!</v>
      </c>
      <c r="S8" s="59"/>
    </row>
    <row r="9" spans="1:19" ht="26.25" customHeight="1" x14ac:dyDescent="0.35">
      <c r="A9" s="127">
        <v>1</v>
      </c>
      <c r="B9" s="258" t="s">
        <v>309</v>
      </c>
      <c r="C9" s="258">
        <v>0</v>
      </c>
      <c r="D9" s="260"/>
      <c r="E9" s="259" t="e">
        <f>#REF!+D9</f>
        <v>#REF!</v>
      </c>
      <c r="F9" s="259" t="e">
        <f>#REF!-E9</f>
        <v>#REF!</v>
      </c>
      <c r="G9" s="59" t="e">
        <f>C9+#REF!+C13+#REF!+#REF!*30%</f>
        <v>#REF!</v>
      </c>
      <c r="H9" s="59" t="e">
        <f>#REF!+#REF!+#REF!+#REF!+#REF!*30%</f>
        <v>#REF!</v>
      </c>
      <c r="K9" s="59" t="e">
        <f>#REF!-#REF!</f>
        <v>#REF!</v>
      </c>
      <c r="M9" s="59" t="e">
        <f>#REF!+D9</f>
        <v>#REF!</v>
      </c>
      <c r="N9" s="59" t="e">
        <f>#REF!+D9</f>
        <v>#REF!</v>
      </c>
      <c r="O9" s="59" t="e">
        <f>#REF!-N9</f>
        <v>#REF!</v>
      </c>
      <c r="P9" s="59" t="e">
        <f>P8+#REF!</f>
        <v>#REF!</v>
      </c>
      <c r="R9" s="59" t="e">
        <f>#REF!-M9</f>
        <v>#REF!</v>
      </c>
    </row>
    <row r="10" spans="1:19" ht="26.25" customHeight="1" x14ac:dyDescent="0.35">
      <c r="A10" s="127">
        <v>2</v>
      </c>
      <c r="B10" s="258" t="s">
        <v>310</v>
      </c>
      <c r="C10" s="258">
        <v>0</v>
      </c>
      <c r="D10" s="260"/>
      <c r="E10" s="259" t="e">
        <f>#REF!+D10</f>
        <v>#REF!</v>
      </c>
      <c r="F10" s="259" t="e">
        <f>#REF!-E10</f>
        <v>#REF!</v>
      </c>
      <c r="G10" s="59" t="e">
        <f>#REF!+#REF!</f>
        <v>#REF!</v>
      </c>
      <c r="K10" s="59" t="e">
        <f>#REF!+#REF!</f>
        <v>#REF!</v>
      </c>
      <c r="M10" s="59" t="e">
        <f>#REF!+D10</f>
        <v>#REF!</v>
      </c>
      <c r="N10" s="59" t="e">
        <f>#REF!+D10</f>
        <v>#REF!</v>
      </c>
      <c r="O10" s="59" t="e">
        <f>#REF!-N10</f>
        <v>#REF!</v>
      </c>
      <c r="R10" s="59" t="e">
        <f>#REF!-M10</f>
        <v>#REF!</v>
      </c>
    </row>
    <row r="11" spans="1:19" ht="26.25" customHeight="1" x14ac:dyDescent="0.35">
      <c r="A11" s="127">
        <v>3</v>
      </c>
      <c r="B11" s="258" t="s">
        <v>311</v>
      </c>
      <c r="C11" s="258">
        <f>SUM(C12:C13)</f>
        <v>566000000</v>
      </c>
      <c r="D11" s="260"/>
      <c r="E11" s="259" t="e">
        <f>#REF!+D11</f>
        <v>#REF!</v>
      </c>
      <c r="F11" s="259" t="e">
        <f>#REF!-E11</f>
        <v>#REF!</v>
      </c>
      <c r="H11" s="59" t="e">
        <f>#REF!-G25</f>
        <v>#REF!</v>
      </c>
      <c r="M11" s="59" t="e">
        <f>#REF!+D11</f>
        <v>#REF!</v>
      </c>
      <c r="N11" s="59" t="e">
        <f>#REF!+D11</f>
        <v>#REF!</v>
      </c>
      <c r="O11" s="59" t="e">
        <f>#REF!-N11</f>
        <v>#REF!</v>
      </c>
      <c r="P11" s="59" t="e">
        <f>#REF!+D12</f>
        <v>#REF!</v>
      </c>
      <c r="R11" s="59" t="e">
        <f>#REF!-M11</f>
        <v>#REF!</v>
      </c>
    </row>
    <row r="12" spans="1:19" ht="26.25" customHeight="1" x14ac:dyDescent="0.35">
      <c r="A12" s="261" t="s">
        <v>16</v>
      </c>
      <c r="B12" s="262" t="s">
        <v>312</v>
      </c>
      <c r="C12" s="262">
        <v>505000000</v>
      </c>
      <c r="D12" s="50"/>
      <c r="E12" s="259" t="e">
        <f>#REF!+D12</f>
        <v>#REF!</v>
      </c>
      <c r="F12" s="259" t="e">
        <f>#REF!-E12</f>
        <v>#REF!</v>
      </c>
      <c r="I12" s="59" t="e">
        <f>D13+D16+D18+D21+#REF!+D24</f>
        <v>#REF!</v>
      </c>
      <c r="K12" s="59">
        <f>C12-D12</f>
        <v>505000000</v>
      </c>
      <c r="M12" s="59" t="e">
        <f>#REF!+D12</f>
        <v>#REF!</v>
      </c>
      <c r="N12" s="59" t="e">
        <f>#REF!+D12</f>
        <v>#REF!</v>
      </c>
      <c r="O12" s="59" t="e">
        <f>#REF!-N12</f>
        <v>#REF!</v>
      </c>
      <c r="R12" s="59" t="e">
        <f>#REF!-M12</f>
        <v>#REF!</v>
      </c>
    </row>
    <row r="13" spans="1:19" ht="26.25" customHeight="1" x14ac:dyDescent="0.35">
      <c r="A13" s="261" t="s">
        <v>16</v>
      </c>
      <c r="B13" s="262" t="s">
        <v>313</v>
      </c>
      <c r="C13" s="262">
        <v>61000000</v>
      </c>
      <c r="D13" s="263"/>
      <c r="E13" s="259" t="e">
        <f>#REF!+D13</f>
        <v>#REF!</v>
      </c>
      <c r="F13" s="259" t="e">
        <f>#REF!-E13</f>
        <v>#REF!</v>
      </c>
      <c r="I13" s="59"/>
      <c r="M13" s="59" t="e">
        <f>#REF!+D13</f>
        <v>#REF!</v>
      </c>
      <c r="N13" s="59" t="e">
        <f>#REF!+D13</f>
        <v>#REF!</v>
      </c>
      <c r="O13" s="59" t="e">
        <f>#REF!-N13</f>
        <v>#REF!</v>
      </c>
      <c r="R13" s="59" t="e">
        <f>#REF!-M13</f>
        <v>#REF!</v>
      </c>
    </row>
    <row r="14" spans="1:19" ht="26.25" customHeight="1" x14ac:dyDescent="0.35">
      <c r="A14" s="127">
        <v>4</v>
      </c>
      <c r="B14" s="258" t="s">
        <v>314</v>
      </c>
      <c r="C14" s="258">
        <f>C15+C16</f>
        <v>459000000</v>
      </c>
      <c r="D14" s="47"/>
      <c r="E14" s="259" t="e">
        <f>#REF!+D14</f>
        <v>#REF!</v>
      </c>
      <c r="F14" s="259" t="e">
        <f>#REF!-E14</f>
        <v>#REF!</v>
      </c>
      <c r="M14" s="59" t="e">
        <f>#REF!+D14</f>
        <v>#REF!</v>
      </c>
      <c r="N14" s="59" t="e">
        <f>#REF!+D14</f>
        <v>#REF!</v>
      </c>
      <c r="O14" s="59" t="e">
        <f>#REF!-N14</f>
        <v>#REF!</v>
      </c>
      <c r="R14" s="59" t="e">
        <f>#REF!-M14</f>
        <v>#REF!</v>
      </c>
    </row>
    <row r="15" spans="1:19" ht="36" customHeight="1" x14ac:dyDescent="0.35">
      <c r="A15" s="261" t="s">
        <v>16</v>
      </c>
      <c r="B15" s="264" t="s">
        <v>315</v>
      </c>
      <c r="C15" s="262">
        <v>194000000</v>
      </c>
      <c r="D15" s="263"/>
      <c r="E15" s="259" t="e">
        <f>#REF!+D15</f>
        <v>#REF!</v>
      </c>
      <c r="F15" s="259" t="e">
        <f>#REF!-E15</f>
        <v>#REF!</v>
      </c>
      <c r="M15" s="59" t="e">
        <f>#REF!+D15</f>
        <v>#REF!</v>
      </c>
      <c r="N15" s="59" t="e">
        <f>#REF!+D15</f>
        <v>#REF!</v>
      </c>
      <c r="O15" s="59" t="e">
        <f>#REF!-N15</f>
        <v>#REF!</v>
      </c>
      <c r="R15" s="59" t="e">
        <f>#REF!-M15</f>
        <v>#REF!</v>
      </c>
    </row>
    <row r="16" spans="1:19" ht="36.75" customHeight="1" x14ac:dyDescent="0.35">
      <c r="A16" s="261" t="s">
        <v>16</v>
      </c>
      <c r="B16" s="265" t="s">
        <v>316</v>
      </c>
      <c r="C16" s="262">
        <v>265000000</v>
      </c>
      <c r="D16" s="263"/>
      <c r="E16" s="259" t="e">
        <f>#REF!+D16</f>
        <v>#REF!</v>
      </c>
      <c r="F16" s="259" t="e">
        <f>#REF!-E16</f>
        <v>#REF!</v>
      </c>
      <c r="M16" s="59" t="e">
        <f>#REF!+D16</f>
        <v>#REF!</v>
      </c>
      <c r="N16" s="59" t="e">
        <f>#REF!+D16</f>
        <v>#REF!</v>
      </c>
      <c r="O16" s="59" t="e">
        <f>#REF!-N16</f>
        <v>#REF!</v>
      </c>
      <c r="R16" s="59" t="e">
        <f>#REF!-M16</f>
        <v>#REF!</v>
      </c>
    </row>
    <row r="17" spans="1:18" ht="26.25" customHeight="1" x14ac:dyDescent="0.35">
      <c r="A17" s="127">
        <v>5</v>
      </c>
      <c r="B17" s="258" t="s">
        <v>317</v>
      </c>
      <c r="C17" s="258">
        <f>SUM(C18:C19)</f>
        <v>695000000</v>
      </c>
      <c r="D17" s="47"/>
      <c r="E17" s="259" t="e">
        <f>#REF!+D17</f>
        <v>#REF!</v>
      </c>
      <c r="F17" s="259" t="e">
        <f>#REF!-E17</f>
        <v>#REF!</v>
      </c>
      <c r="M17" s="59" t="e">
        <f>#REF!+D17</f>
        <v>#REF!</v>
      </c>
      <c r="N17" s="59" t="e">
        <f>#REF!+D17</f>
        <v>#REF!</v>
      </c>
      <c r="O17" s="59" t="e">
        <f>#REF!-N17</f>
        <v>#REF!</v>
      </c>
      <c r="R17" s="59" t="e">
        <f>#REF!-M17</f>
        <v>#REF!</v>
      </c>
    </row>
    <row r="18" spans="1:18" ht="26.25" customHeight="1" x14ac:dyDescent="0.35">
      <c r="A18" s="261" t="s">
        <v>16</v>
      </c>
      <c r="B18" s="262" t="s">
        <v>318</v>
      </c>
      <c r="C18" s="262">
        <v>50000000</v>
      </c>
      <c r="D18" s="263"/>
      <c r="E18" s="259" t="e">
        <f>#REF!+D18</f>
        <v>#REF!</v>
      </c>
      <c r="F18" s="259" t="e">
        <f>#REF!-E18</f>
        <v>#REF!</v>
      </c>
      <c r="M18" s="59" t="e">
        <f>#REF!+D18</f>
        <v>#REF!</v>
      </c>
      <c r="N18" s="59" t="e">
        <f>#REF!+D18</f>
        <v>#REF!</v>
      </c>
      <c r="O18" s="59" t="e">
        <f>#REF!-N18</f>
        <v>#REF!</v>
      </c>
      <c r="R18" s="59" t="e">
        <f>#REF!-M18</f>
        <v>#REF!</v>
      </c>
    </row>
    <row r="19" spans="1:18" ht="26.25" customHeight="1" x14ac:dyDescent="0.35">
      <c r="A19" s="261" t="s">
        <v>16</v>
      </c>
      <c r="B19" s="262" t="s">
        <v>319</v>
      </c>
      <c r="C19" s="262">
        <v>645000000</v>
      </c>
      <c r="D19" s="263"/>
      <c r="E19" s="259" t="e">
        <f>#REF!+D19</f>
        <v>#REF!</v>
      </c>
      <c r="F19" s="259" t="e">
        <f>#REF!-E19</f>
        <v>#REF!</v>
      </c>
      <c r="H19" s="59">
        <f>C17-D18</f>
        <v>695000000</v>
      </c>
      <c r="M19" s="59" t="e">
        <f>#REF!+D19</f>
        <v>#REF!</v>
      </c>
      <c r="N19" s="59" t="e">
        <f>#REF!+D19</f>
        <v>#REF!</v>
      </c>
      <c r="O19" s="59" t="e">
        <f>#REF!-N19</f>
        <v>#REF!</v>
      </c>
      <c r="R19" s="59" t="e">
        <f>#REF!-M19</f>
        <v>#REF!</v>
      </c>
    </row>
    <row r="20" spans="1:18" ht="26.25" customHeight="1" x14ac:dyDescent="0.35">
      <c r="A20" s="127">
        <v>6</v>
      </c>
      <c r="B20" s="258" t="s">
        <v>320</v>
      </c>
      <c r="C20" s="258">
        <f>SUM(C21:C22)</f>
        <v>170000000</v>
      </c>
      <c r="D20" s="258"/>
      <c r="E20" s="259" t="e">
        <f>#REF!+D20</f>
        <v>#REF!</v>
      </c>
      <c r="F20" s="259" t="e">
        <f>#REF!-E20</f>
        <v>#REF!</v>
      </c>
      <c r="M20" s="59" t="e">
        <f>#REF!+D20</f>
        <v>#REF!</v>
      </c>
      <c r="N20" s="59" t="e">
        <f>#REF!+D20</f>
        <v>#REF!</v>
      </c>
      <c r="O20" s="59" t="e">
        <f>#REF!-N20</f>
        <v>#REF!</v>
      </c>
      <c r="R20" s="59" t="e">
        <f>#REF!-M20</f>
        <v>#REF!</v>
      </c>
    </row>
    <row r="21" spans="1:18" ht="26.25" customHeight="1" x14ac:dyDescent="0.35">
      <c r="A21" s="261"/>
      <c r="B21" s="262" t="s">
        <v>321</v>
      </c>
      <c r="C21" s="262">
        <v>50000000</v>
      </c>
      <c r="D21" s="263"/>
      <c r="E21" s="259" t="e">
        <f>#REF!+D21</f>
        <v>#REF!</v>
      </c>
      <c r="F21" s="259" t="e">
        <f>#REF!-E21</f>
        <v>#REF!</v>
      </c>
      <c r="G21" s="59" t="e">
        <f>#REF!-C21</f>
        <v>#REF!</v>
      </c>
      <c r="M21" s="59" t="e">
        <f>#REF!+D21</f>
        <v>#REF!</v>
      </c>
      <c r="N21" s="59" t="e">
        <f>#REF!+D21</f>
        <v>#REF!</v>
      </c>
      <c r="O21" s="59" t="e">
        <f>#REF!-N21</f>
        <v>#REF!</v>
      </c>
      <c r="R21" s="59" t="e">
        <f>#REF!-M21</f>
        <v>#REF!</v>
      </c>
    </row>
    <row r="22" spans="1:18" ht="26.25" customHeight="1" x14ac:dyDescent="0.35">
      <c r="A22" s="261"/>
      <c r="B22" s="265" t="s">
        <v>322</v>
      </c>
      <c r="C22" s="262">
        <v>120000000</v>
      </c>
      <c r="D22" s="50"/>
      <c r="E22" s="259" t="e">
        <f>#REF!+D22</f>
        <v>#REF!</v>
      </c>
      <c r="F22" s="259"/>
      <c r="G22" s="59"/>
      <c r="H22" s="59"/>
      <c r="M22" s="59" t="e">
        <f>#REF!+D22</f>
        <v>#REF!</v>
      </c>
      <c r="N22" s="59" t="e">
        <f>#REF!+D22</f>
        <v>#REF!</v>
      </c>
      <c r="O22" s="59" t="e">
        <f>#REF!-N22</f>
        <v>#REF!</v>
      </c>
      <c r="P22" s="59" t="e">
        <f>#REF!+#REF!+#REF!+D22</f>
        <v>#REF!</v>
      </c>
      <c r="R22" s="59" t="e">
        <f>#REF!-M22</f>
        <v>#REF!</v>
      </c>
    </row>
    <row r="23" spans="1:18" s="271" customFormat="1" ht="26.25" customHeight="1" x14ac:dyDescent="0.35">
      <c r="A23" s="266"/>
      <c r="B23" s="267" t="s">
        <v>323</v>
      </c>
      <c r="C23" s="268">
        <v>17000000</v>
      </c>
      <c r="D23" s="241"/>
      <c r="E23" s="269"/>
      <c r="F23" s="269"/>
      <c r="G23" s="270"/>
      <c r="H23" s="270"/>
      <c r="M23" s="59" t="e">
        <f>#REF!+D23</f>
        <v>#REF!</v>
      </c>
      <c r="N23" s="59" t="e">
        <f>#REF!+D23</f>
        <v>#REF!</v>
      </c>
      <c r="O23" s="59" t="e">
        <f>#REF!-N23</f>
        <v>#REF!</v>
      </c>
      <c r="P23" s="270" t="e">
        <f>P22-D23-#REF!-#REF!</f>
        <v>#REF!</v>
      </c>
      <c r="R23" s="59" t="e">
        <f>#REF!-M23</f>
        <v>#REF!</v>
      </c>
    </row>
    <row r="24" spans="1:18" ht="26.25" customHeight="1" x14ac:dyDescent="0.35">
      <c r="A24" s="127">
        <v>7</v>
      </c>
      <c r="B24" s="258" t="s">
        <v>324</v>
      </c>
      <c r="C24" s="258"/>
      <c r="D24" s="47"/>
      <c r="E24" s="259" t="e">
        <f>#REF!+D24</f>
        <v>#REF!</v>
      </c>
      <c r="F24" s="259" t="e">
        <f>#REF!-E24</f>
        <v>#REF!</v>
      </c>
      <c r="G24" s="59" t="e">
        <f>#REF!-C24</f>
        <v>#REF!</v>
      </c>
      <c r="M24" s="59" t="e">
        <f>#REF!+D24</f>
        <v>#REF!</v>
      </c>
      <c r="N24" s="59" t="e">
        <f>#REF!+D24</f>
        <v>#REF!</v>
      </c>
      <c r="O24" s="59" t="e">
        <f>#REF!-N24</f>
        <v>#REF!</v>
      </c>
      <c r="R24" s="59" t="e">
        <f>#REF!-M24</f>
        <v>#REF!</v>
      </c>
    </row>
    <row r="25" spans="1:18" ht="26.25" customHeight="1" x14ac:dyDescent="0.35">
      <c r="A25" s="127">
        <v>8</v>
      </c>
      <c r="B25" s="258" t="s">
        <v>80</v>
      </c>
      <c r="C25" s="258">
        <v>100000000</v>
      </c>
      <c r="D25" s="260"/>
      <c r="E25" s="259" t="e">
        <f>#REF!+D25</f>
        <v>#REF!</v>
      </c>
      <c r="F25" s="259" t="e">
        <f>#REF!-E25</f>
        <v>#REF!</v>
      </c>
      <c r="G25" s="59" t="e">
        <f>#REF!-C25</f>
        <v>#REF!</v>
      </c>
      <c r="I25" s="59"/>
      <c r="M25" s="59" t="e">
        <f>#REF!+D25</f>
        <v>#REF!</v>
      </c>
      <c r="N25" s="59" t="e">
        <f>#REF!+D25</f>
        <v>#REF!</v>
      </c>
      <c r="O25" s="59" t="e">
        <f>#REF!-N25</f>
        <v>#REF!</v>
      </c>
      <c r="R25" s="59" t="e">
        <f>#REF!-M25</f>
        <v>#REF!</v>
      </c>
    </row>
    <row r="26" spans="1:18" ht="26.25" customHeight="1" x14ac:dyDescent="0.35">
      <c r="A26" s="127">
        <v>9</v>
      </c>
      <c r="B26" s="258" t="s">
        <v>81</v>
      </c>
      <c r="C26" s="258">
        <f>C27+C28</f>
        <v>470000000</v>
      </c>
      <c r="D26" s="260"/>
      <c r="E26" s="259" t="e">
        <f>#REF!+D26</f>
        <v>#REF!</v>
      </c>
      <c r="F26" s="259" t="e">
        <f>#REF!-E26</f>
        <v>#REF!</v>
      </c>
      <c r="G26" s="59" t="e">
        <f>#REF!-C26</f>
        <v>#REF!</v>
      </c>
      <c r="H26" s="59"/>
      <c r="M26" s="59" t="e">
        <f>#REF!+D26</f>
        <v>#REF!</v>
      </c>
      <c r="N26" s="59" t="e">
        <f>#REF!+D26</f>
        <v>#REF!</v>
      </c>
      <c r="O26" s="59" t="e">
        <f>#REF!-N26</f>
        <v>#REF!</v>
      </c>
      <c r="R26" s="59" t="e">
        <f>#REF!-M26</f>
        <v>#REF!</v>
      </c>
    </row>
    <row r="27" spans="1:18" ht="26.25" customHeight="1" x14ac:dyDescent="0.35">
      <c r="A27" s="261" t="s">
        <v>16</v>
      </c>
      <c r="B27" s="272" t="s">
        <v>157</v>
      </c>
      <c r="C27" s="262">
        <v>160000000</v>
      </c>
      <c r="D27" s="263"/>
      <c r="E27" s="259" t="e">
        <f>#REF!+D27</f>
        <v>#REF!</v>
      </c>
      <c r="F27" s="259" t="e">
        <f>#REF!-E27</f>
        <v>#REF!</v>
      </c>
      <c r="M27" s="59" t="e">
        <f>#REF!+D27</f>
        <v>#REF!</v>
      </c>
      <c r="N27" s="59" t="e">
        <f>#REF!+D27</f>
        <v>#REF!</v>
      </c>
      <c r="O27" s="59" t="e">
        <f>#REF!-N27</f>
        <v>#REF!</v>
      </c>
      <c r="R27" s="59" t="e">
        <f>#REF!-M27</f>
        <v>#REF!</v>
      </c>
    </row>
    <row r="28" spans="1:18" x14ac:dyDescent="0.35">
      <c r="A28" s="126"/>
      <c r="B28" s="272" t="s">
        <v>158</v>
      </c>
      <c r="C28" s="262">
        <v>310000000</v>
      </c>
      <c r="D28" s="126"/>
    </row>
  </sheetData>
  <mergeCells count="6">
    <mergeCell ref="A6:A7"/>
    <mergeCell ref="B6:B7"/>
    <mergeCell ref="C6:C7"/>
    <mergeCell ref="D6:D7"/>
    <mergeCell ref="A3:D3"/>
    <mergeCell ref="A4:D4"/>
  </mergeCells>
  <conditionalFormatting sqref="C6:C54">
    <cfRule type="cellIs" dxfId="1" priority="1" stopIfTrue="1" operator="equal">
      <formula>0</formula>
    </cfRule>
  </conditionalFormatting>
  <conditionalFormatting sqref="C59">
    <cfRule type="cellIs" dxfId="0" priority="3" operator="equal">
      <formula>0</formula>
    </cfRule>
  </conditionalFormatting>
  <pageMargins left="0.34" right="0.27" top="0.48" bottom="0.24"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44"/>
  <sheetViews>
    <sheetView workbookViewId="0">
      <selection activeCell="E11" sqref="E11"/>
    </sheetView>
  </sheetViews>
  <sheetFormatPr defaultColWidth="9" defaultRowHeight="15.5" x14ac:dyDescent="0.35"/>
  <cols>
    <col min="1" max="1" width="4.75" style="83" customWidth="1"/>
    <col min="2" max="2" width="61.75" style="83" customWidth="1"/>
    <col min="3" max="3" width="21.58203125" style="84" customWidth="1"/>
    <col min="4" max="4" width="17.9140625" style="83" customWidth="1"/>
    <col min="5" max="5" width="18" style="83" customWidth="1"/>
    <col min="6" max="16384" width="9" style="83"/>
  </cols>
  <sheetData>
    <row r="1" spans="1:5" ht="28.5" customHeight="1" x14ac:dyDescent="0.35">
      <c r="C1" s="134" t="s">
        <v>214</v>
      </c>
    </row>
    <row r="2" spans="1:5" ht="37.5" customHeight="1" x14ac:dyDescent="0.35">
      <c r="A2" s="596" t="s">
        <v>218</v>
      </c>
      <c r="B2" s="596"/>
      <c r="C2" s="596"/>
    </row>
    <row r="3" spans="1:5" ht="27" customHeight="1" x14ac:dyDescent="0.35">
      <c r="A3" s="597" t="str">
        <f>'THU_ NSĐP -16'!A4:D4</f>
        <v>( Kèm theo quyết định 370/QĐ-UBND ngày 22 tháng 9  năm 2025 của UBND xã  Tân Kỳ )</v>
      </c>
      <c r="B3" s="597"/>
      <c r="C3" s="597"/>
    </row>
    <row r="4" spans="1:5" ht="27.75" customHeight="1" x14ac:dyDescent="0.35">
      <c r="A4" s="63"/>
      <c r="C4" s="63" t="s">
        <v>116</v>
      </c>
    </row>
    <row r="5" spans="1:5" x14ac:dyDescent="0.35">
      <c r="A5" s="598" t="s">
        <v>0</v>
      </c>
      <c r="B5" s="598" t="s">
        <v>1</v>
      </c>
      <c r="C5" s="598" t="s">
        <v>85</v>
      </c>
    </row>
    <row r="6" spans="1:5" ht="15.75" customHeight="1" x14ac:dyDescent="0.35">
      <c r="A6" s="598"/>
      <c r="B6" s="598"/>
      <c r="C6" s="598"/>
    </row>
    <row r="7" spans="1:5" s="113" customFormat="1" ht="27.75" customHeight="1" x14ac:dyDescent="0.35">
      <c r="A7" s="112" t="s">
        <v>2</v>
      </c>
      <c r="B7" s="112" t="s">
        <v>3</v>
      </c>
      <c r="C7" s="112">
        <v>1</v>
      </c>
    </row>
    <row r="8" spans="1:5" ht="27.75" customHeight="1" x14ac:dyDescent="0.35">
      <c r="A8" s="64"/>
      <c r="B8" s="64" t="s">
        <v>204</v>
      </c>
      <c r="C8" s="436">
        <f>C9+C30+C10</f>
        <v>111181000000</v>
      </c>
    </row>
    <row r="9" spans="1:5" ht="27.75" customHeight="1" x14ac:dyDescent="0.35">
      <c r="A9" s="85" t="s">
        <v>2</v>
      </c>
      <c r="B9" s="86" t="s">
        <v>30</v>
      </c>
      <c r="C9" s="436">
        <v>0</v>
      </c>
      <c r="E9" s="135"/>
    </row>
    <row r="10" spans="1:5" ht="27.75" customHeight="1" x14ac:dyDescent="0.35">
      <c r="A10" s="85" t="s">
        <v>3</v>
      </c>
      <c r="B10" s="86" t="s">
        <v>159</v>
      </c>
      <c r="C10" s="436">
        <f>C11+C14+C27+C28+C29</f>
        <v>81746000000</v>
      </c>
    </row>
    <row r="11" spans="1:5" ht="27.75" customHeight="1" x14ac:dyDescent="0.35">
      <c r="A11" s="85" t="s">
        <v>6</v>
      </c>
      <c r="B11" s="86" t="s">
        <v>72</v>
      </c>
      <c r="C11" s="436">
        <f>C12+C13</f>
        <v>3122000000</v>
      </c>
    </row>
    <row r="12" spans="1:5" ht="27.75" customHeight="1" x14ac:dyDescent="0.35">
      <c r="A12" s="87">
        <v>1</v>
      </c>
      <c r="B12" s="66" t="s">
        <v>29</v>
      </c>
      <c r="C12" s="427">
        <v>2506000000</v>
      </c>
    </row>
    <row r="13" spans="1:5" ht="31" customHeight="1" x14ac:dyDescent="0.35">
      <c r="A13" s="87">
        <v>2</v>
      </c>
      <c r="B13" s="66" t="s">
        <v>228</v>
      </c>
      <c r="C13" s="427">
        <v>616000000</v>
      </c>
    </row>
    <row r="14" spans="1:5" ht="27.75" customHeight="1" x14ac:dyDescent="0.35">
      <c r="A14" s="64" t="s">
        <v>8</v>
      </c>
      <c r="B14" s="67" t="s">
        <v>12</v>
      </c>
      <c r="C14" s="428">
        <f>SUM(C15:C26)</f>
        <v>76676300000</v>
      </c>
      <c r="D14" s="137"/>
      <c r="E14" s="135"/>
    </row>
    <row r="15" spans="1:5" ht="29.25" customHeight="1" x14ac:dyDescent="0.35">
      <c r="A15" s="87" t="s">
        <v>16</v>
      </c>
      <c r="B15" s="66" t="s">
        <v>18</v>
      </c>
      <c r="C15" s="429">
        <f>'TH CHI 2025- Biểu số 01'!C31</f>
        <v>45923000000</v>
      </c>
      <c r="D15" s="137"/>
      <c r="E15" s="177"/>
    </row>
    <row r="16" spans="1:5" ht="29.25" customHeight="1" x14ac:dyDescent="0.35">
      <c r="A16" s="87" t="s">
        <v>16</v>
      </c>
      <c r="B16" s="66" t="s">
        <v>57</v>
      </c>
      <c r="C16" s="429"/>
      <c r="D16" s="137"/>
      <c r="E16" s="135"/>
    </row>
    <row r="17" spans="1:22" ht="29.25" customHeight="1" x14ac:dyDescent="0.35">
      <c r="A17" s="87" t="s">
        <v>16</v>
      </c>
      <c r="B17" s="66" t="s">
        <v>31</v>
      </c>
      <c r="C17" s="429">
        <f>'TH CHI 2025- Biểu số 01'!C34</f>
        <v>1667469000</v>
      </c>
      <c r="E17" s="178"/>
    </row>
    <row r="18" spans="1:22" ht="29.25" customHeight="1" x14ac:dyDescent="0.35">
      <c r="A18" s="87" t="s">
        <v>16</v>
      </c>
      <c r="B18" s="66" t="s">
        <v>32</v>
      </c>
      <c r="C18" s="429">
        <f>('TH CHI 2025- Biểu số 01'!C33)</f>
        <v>490000000</v>
      </c>
    </row>
    <row r="19" spans="1:22" ht="29.25" customHeight="1" x14ac:dyDescent="0.35">
      <c r="A19" s="87" t="s">
        <v>16</v>
      </c>
      <c r="B19" s="66" t="s">
        <v>33</v>
      </c>
      <c r="C19" s="430">
        <f>'TH CHI 2025- Biểu số 01'!C23</f>
        <v>56719781</v>
      </c>
    </row>
    <row r="20" spans="1:22" ht="29.25" customHeight="1" x14ac:dyDescent="0.35">
      <c r="A20" s="87" t="s">
        <v>16</v>
      </c>
      <c r="B20" s="66" t="s">
        <v>181</v>
      </c>
      <c r="C20" s="430">
        <f>('TH CHI 2025- Biểu số 01'!C19+'TH CHI 2025- Biểu số 01'!C20)</f>
        <v>90000000</v>
      </c>
    </row>
    <row r="21" spans="1:22" ht="29.25" customHeight="1" x14ac:dyDescent="0.35">
      <c r="A21" s="87" t="s">
        <v>16</v>
      </c>
      <c r="B21" s="66" t="s">
        <v>35</v>
      </c>
      <c r="C21" s="430">
        <f>'TH CHI 2025- Biểu số 01'!C21</f>
        <v>48000000</v>
      </c>
    </row>
    <row r="22" spans="1:22" ht="29.25" customHeight="1" x14ac:dyDescent="0.35">
      <c r="A22" s="87" t="s">
        <v>16</v>
      </c>
      <c r="B22" s="66" t="s">
        <v>37</v>
      </c>
      <c r="C22" s="430">
        <f>'TH CHI 2025- Biểu số 01'!C22</f>
        <v>109000000</v>
      </c>
    </row>
    <row r="23" spans="1:22" ht="29.25" customHeight="1" x14ac:dyDescent="0.35">
      <c r="A23" s="87" t="s">
        <v>16</v>
      </c>
      <c r="B23" s="66" t="s">
        <v>38</v>
      </c>
      <c r="C23" s="430">
        <f>'TH CHI 2025- Biểu số 01'!C16</f>
        <v>2580137000</v>
      </c>
    </row>
    <row r="24" spans="1:22" ht="29.25" customHeight="1" x14ac:dyDescent="0.35">
      <c r="A24" s="87" t="s">
        <v>16</v>
      </c>
      <c r="B24" s="66" t="s">
        <v>39</v>
      </c>
      <c r="C24" s="430">
        <f>'TH CHI 2025- Biểu số 01'!C17</f>
        <v>23609000000</v>
      </c>
      <c r="E24" s="135"/>
    </row>
    <row r="25" spans="1:22" ht="29.25" customHeight="1" x14ac:dyDescent="0.35">
      <c r="A25" s="87" t="s">
        <v>16</v>
      </c>
      <c r="B25" s="66" t="s">
        <v>40</v>
      </c>
      <c r="C25" s="430">
        <f>'TH CHI 2025- Biểu số 01'!C18</f>
        <v>1901361000</v>
      </c>
    </row>
    <row r="26" spans="1:22" ht="29.25" customHeight="1" x14ac:dyDescent="0.35">
      <c r="A26" s="87" t="s">
        <v>16</v>
      </c>
      <c r="B26" s="66" t="s">
        <v>42</v>
      </c>
      <c r="C26" s="430">
        <f>'TH CHI 2025- Biểu số 01'!C35</f>
        <v>201613219</v>
      </c>
    </row>
    <row r="27" spans="1:22" ht="27.75" customHeight="1" x14ac:dyDescent="0.35">
      <c r="A27" s="64" t="s">
        <v>9</v>
      </c>
      <c r="B27" s="67" t="s">
        <v>14</v>
      </c>
      <c r="C27" s="428">
        <f>'TH CHI 2025- Biểu số 01'!C38</f>
        <v>1512000000</v>
      </c>
    </row>
    <row r="28" spans="1:22" ht="27.75" customHeight="1" x14ac:dyDescent="0.35">
      <c r="A28" s="64" t="s">
        <v>10</v>
      </c>
      <c r="B28" s="88" t="s">
        <v>23</v>
      </c>
      <c r="C28" s="428">
        <f>'TH CHI 2025- Biểu số 01'!C36</f>
        <v>79700000</v>
      </c>
      <c r="E28" s="135"/>
    </row>
    <row r="29" spans="1:22" ht="39.75" customHeight="1" x14ac:dyDescent="0.35">
      <c r="A29" s="64" t="s">
        <v>11</v>
      </c>
      <c r="B29" s="88" t="s">
        <v>117</v>
      </c>
      <c r="C29" s="428">
        <f>'TH CHI 2025- Biểu số 01'!C37</f>
        <v>356000000</v>
      </c>
    </row>
    <row r="30" spans="1:22" ht="34.5" customHeight="1" x14ac:dyDescent="0.35">
      <c r="A30" s="64" t="s">
        <v>3</v>
      </c>
      <c r="B30" s="67" t="s">
        <v>229</v>
      </c>
      <c r="C30" s="431">
        <f>C31+C41</f>
        <v>29435000000</v>
      </c>
    </row>
    <row r="31" spans="1:22" customFormat="1" ht="23.25" customHeight="1" x14ac:dyDescent="0.35">
      <c r="A31" s="157" t="s">
        <v>6</v>
      </c>
      <c r="B31" s="158" t="s">
        <v>24</v>
      </c>
      <c r="C31" s="432">
        <f>'TH CHI 2025- Biểu số 01'!C50</f>
        <v>28178000000</v>
      </c>
      <c r="D31" s="159">
        <v>89399.672043000115</v>
      </c>
      <c r="E31" s="160"/>
      <c r="F31" s="160"/>
      <c r="G31" s="160"/>
      <c r="H31" s="160"/>
      <c r="I31" s="161"/>
      <c r="J31" s="161"/>
      <c r="K31" s="161"/>
      <c r="L31" s="161"/>
      <c r="M31" s="161"/>
      <c r="N31" s="161"/>
      <c r="O31" s="161"/>
      <c r="P31" s="161"/>
      <c r="Q31" s="161"/>
      <c r="R31" s="161"/>
      <c r="S31" s="161"/>
      <c r="T31" s="161"/>
      <c r="U31" s="161"/>
      <c r="V31" s="161"/>
    </row>
    <row r="32" spans="1:22" customFormat="1" ht="36.75" customHeight="1" x14ac:dyDescent="0.35">
      <c r="A32" s="157">
        <v>1</v>
      </c>
      <c r="B32" s="162" t="s">
        <v>230</v>
      </c>
      <c r="C32" s="432">
        <f>'TH CHI 2025- Biểu số 01'!C51</f>
        <v>25661000000</v>
      </c>
      <c r="D32" s="159">
        <v>43721.640727000311</v>
      </c>
      <c r="E32" s="160"/>
      <c r="F32" s="160"/>
      <c r="G32" s="160"/>
      <c r="H32" s="160"/>
      <c r="I32" s="161"/>
      <c r="J32" s="161"/>
      <c r="K32" s="161"/>
      <c r="L32" s="161"/>
      <c r="M32" s="161"/>
      <c r="N32" s="161"/>
      <c r="O32" s="161"/>
      <c r="P32" s="161"/>
      <c r="Q32" s="161"/>
      <c r="R32" s="161"/>
      <c r="S32" s="161"/>
      <c r="T32" s="161"/>
      <c r="U32" s="161"/>
      <c r="V32" s="161"/>
    </row>
    <row r="33" spans="1:22" customFormat="1" ht="23.25" customHeight="1" x14ac:dyDescent="0.35">
      <c r="A33" s="163" t="s">
        <v>16</v>
      </c>
      <c r="B33" s="164" t="s">
        <v>231</v>
      </c>
      <c r="C33" s="433">
        <f>'TH CHI 2025- Biểu số 01'!C53 +'TH CHI 2025- Biểu số 01'!C56</f>
        <v>12185950000</v>
      </c>
      <c r="D33" s="159">
        <f>C33+C34</f>
        <v>25661000000</v>
      </c>
      <c r="E33" s="176"/>
      <c r="F33" s="165"/>
      <c r="G33" s="165"/>
      <c r="H33" s="165"/>
      <c r="I33" s="166"/>
      <c r="J33" s="166"/>
      <c r="K33" s="166"/>
      <c r="L33" s="166"/>
      <c r="M33" s="166"/>
      <c r="N33" s="166"/>
      <c r="O33" s="166"/>
      <c r="P33" s="166"/>
      <c r="Q33" s="166"/>
      <c r="R33" s="166"/>
      <c r="S33" s="166"/>
      <c r="T33" s="166"/>
      <c r="U33" s="166"/>
      <c r="V33" s="166"/>
    </row>
    <row r="34" spans="1:22" customFormat="1" ht="23.25" customHeight="1" x14ac:dyDescent="0.35">
      <c r="A34" s="163" t="s">
        <v>16</v>
      </c>
      <c r="B34" s="164" t="s">
        <v>186</v>
      </c>
      <c r="C34" s="433">
        <f>'TH CHI 2025- Biểu số 01'!C54 +'TH CHI 2025- Biểu số 01'!C57</f>
        <v>13475050000</v>
      </c>
      <c r="D34" s="159">
        <v>15437.834667000046</v>
      </c>
      <c r="E34" s="165"/>
      <c r="F34" s="167" t="e">
        <f>#REF!+#REF!+#REF!</f>
        <v>#REF!</v>
      </c>
      <c r="G34" s="165"/>
      <c r="H34" s="165"/>
      <c r="I34" s="166"/>
      <c r="J34" s="166"/>
      <c r="K34" s="166"/>
      <c r="L34" s="166"/>
      <c r="M34" s="166"/>
      <c r="N34" s="166"/>
      <c r="O34" s="166"/>
      <c r="P34" s="166"/>
      <c r="Q34" s="166"/>
      <c r="R34" s="166"/>
      <c r="S34" s="166"/>
      <c r="T34" s="166"/>
      <c r="U34" s="166"/>
      <c r="V34" s="166"/>
    </row>
    <row r="35" spans="1:22" customFormat="1" ht="23.25" customHeight="1" x14ac:dyDescent="0.35">
      <c r="A35" s="157">
        <v>2</v>
      </c>
      <c r="B35" s="162" t="s">
        <v>232</v>
      </c>
      <c r="C35" s="432">
        <f>'TH CHI 2025- Biểu số 01'!C58</f>
        <v>1998000000</v>
      </c>
      <c r="D35" s="159">
        <v>15800.759829999937</v>
      </c>
      <c r="E35" s="160"/>
      <c r="F35" s="160"/>
      <c r="G35" s="160"/>
      <c r="H35" s="160"/>
      <c r="I35" s="161"/>
      <c r="J35" s="161"/>
      <c r="K35" s="161"/>
      <c r="L35" s="161"/>
      <c r="M35" s="161"/>
      <c r="N35" s="161"/>
      <c r="O35" s="161"/>
      <c r="P35" s="161"/>
      <c r="Q35" s="161"/>
      <c r="R35" s="161"/>
      <c r="S35" s="161"/>
      <c r="T35" s="161"/>
      <c r="U35" s="161"/>
      <c r="V35" s="161"/>
    </row>
    <row r="36" spans="1:22" customFormat="1" ht="23.25" customHeight="1" x14ac:dyDescent="0.35">
      <c r="A36" s="163" t="s">
        <v>16</v>
      </c>
      <c r="B36" s="164" t="s">
        <v>231</v>
      </c>
      <c r="C36" s="433"/>
      <c r="D36" s="159">
        <v>0.62099999999918509</v>
      </c>
      <c r="E36" s="165"/>
      <c r="F36" s="165"/>
      <c r="G36" s="165"/>
      <c r="H36" s="165"/>
      <c r="I36" s="166"/>
      <c r="J36" s="166"/>
      <c r="K36" s="166"/>
      <c r="L36" s="166"/>
      <c r="M36" s="166"/>
      <c r="N36" s="166"/>
      <c r="O36" s="166"/>
      <c r="P36" s="166"/>
      <c r="Q36" s="166"/>
      <c r="R36" s="166"/>
      <c r="S36" s="166"/>
      <c r="T36" s="166"/>
      <c r="U36" s="166"/>
      <c r="V36" s="166"/>
    </row>
    <row r="37" spans="1:22" customFormat="1" ht="23.25" customHeight="1" x14ac:dyDescent="0.35">
      <c r="A37" s="163" t="s">
        <v>16</v>
      </c>
      <c r="B37" s="164" t="s">
        <v>186</v>
      </c>
      <c r="C37" s="433">
        <f>'TH CHI 2025- Biểu số 01'!C59+'TH CHI 2025- Biểu số 01'!C64</f>
        <v>1998000000</v>
      </c>
      <c r="D37" s="159">
        <v>15800.138829999953</v>
      </c>
      <c r="E37" s="165"/>
      <c r="F37" s="165"/>
      <c r="G37" s="165"/>
      <c r="H37" s="167" t="e">
        <f>#REF!-[1]B38!J19</f>
        <v>#REF!</v>
      </c>
      <c r="I37" s="166"/>
      <c r="J37" s="166"/>
      <c r="K37" s="166"/>
      <c r="L37" s="166"/>
      <c r="M37" s="166"/>
      <c r="N37" s="166"/>
      <c r="O37" s="166"/>
      <c r="P37" s="166"/>
      <c r="Q37" s="166"/>
      <c r="R37" s="166"/>
      <c r="S37" s="166"/>
      <c r="T37" s="166"/>
      <c r="U37" s="166"/>
      <c r="V37" s="166"/>
    </row>
    <row r="38" spans="1:22" customFormat="1" ht="23.25" customHeight="1" x14ac:dyDescent="0.35">
      <c r="A38" s="157">
        <v>3</v>
      </c>
      <c r="B38" s="162" t="s">
        <v>233</v>
      </c>
      <c r="C38" s="432">
        <f>C39+C40</f>
        <v>519000000</v>
      </c>
      <c r="D38" s="159">
        <v>29877.271485999983</v>
      </c>
      <c r="E38" s="160"/>
      <c r="F38" s="160"/>
      <c r="G38" s="160"/>
      <c r="H38" s="160"/>
      <c r="I38" s="161"/>
      <c r="J38" s="161"/>
      <c r="K38" s="161"/>
      <c r="L38" s="161"/>
      <c r="M38" s="161"/>
      <c r="N38" s="161"/>
      <c r="O38" s="161"/>
      <c r="P38" s="161"/>
      <c r="Q38" s="161"/>
      <c r="R38" s="161"/>
      <c r="S38" s="161"/>
      <c r="T38" s="161"/>
      <c r="U38" s="161"/>
      <c r="V38" s="161"/>
    </row>
    <row r="39" spans="1:22" customFormat="1" ht="23.25" customHeight="1" x14ac:dyDescent="0.35">
      <c r="A39" s="163" t="s">
        <v>16</v>
      </c>
      <c r="B39" s="164" t="s">
        <v>231</v>
      </c>
      <c r="C39" s="433"/>
      <c r="D39" s="159">
        <v>21989.252485999983</v>
      </c>
      <c r="E39" s="165"/>
      <c r="F39" s="165"/>
      <c r="G39" s="165"/>
      <c r="H39" s="165"/>
      <c r="I39" s="166"/>
      <c r="J39" s="166"/>
      <c r="K39" s="166"/>
      <c r="L39" s="166"/>
      <c r="M39" s="166"/>
      <c r="N39" s="166"/>
      <c r="O39" s="166"/>
      <c r="P39" s="166"/>
      <c r="Q39" s="166"/>
      <c r="R39" s="166"/>
      <c r="S39" s="166"/>
      <c r="T39" s="166"/>
      <c r="U39" s="166"/>
      <c r="V39" s="166"/>
    </row>
    <row r="40" spans="1:22" customFormat="1" ht="23.25" customHeight="1" x14ac:dyDescent="0.35">
      <c r="A40" s="163" t="s">
        <v>16</v>
      </c>
      <c r="B40" s="164" t="s">
        <v>186</v>
      </c>
      <c r="C40" s="434">
        <f>'TH CHI 2025- Biểu số 01'!C66+'TH CHI 2025- Biểu số 01'!C69</f>
        <v>519000000</v>
      </c>
      <c r="D40" s="159">
        <v>7888.0190000000002</v>
      </c>
      <c r="E40" s="165"/>
      <c r="F40" s="165"/>
      <c r="G40" s="165"/>
      <c r="H40" s="165"/>
      <c r="I40" s="166"/>
      <c r="J40" s="166"/>
      <c r="K40" s="166"/>
      <c r="L40" s="166"/>
      <c r="M40" s="166"/>
      <c r="N40" s="166"/>
      <c r="O40" s="166"/>
      <c r="P40" s="166"/>
      <c r="Q40" s="166"/>
      <c r="R40" s="166"/>
      <c r="S40" s="166"/>
      <c r="T40" s="166"/>
      <c r="U40" s="166"/>
      <c r="V40" s="166"/>
    </row>
    <row r="41" spans="1:22" customFormat="1" ht="23.25" customHeight="1" x14ac:dyDescent="0.35">
      <c r="A41" s="157" t="s">
        <v>8</v>
      </c>
      <c r="B41" s="162" t="s">
        <v>178</v>
      </c>
      <c r="C41" s="435">
        <f>C42</f>
        <v>1257000000</v>
      </c>
      <c r="D41" s="168"/>
      <c r="E41" s="160"/>
      <c r="F41" s="160"/>
      <c r="G41" s="160"/>
      <c r="H41" s="160"/>
      <c r="I41" s="161"/>
      <c r="J41" s="161"/>
      <c r="K41" s="161"/>
      <c r="L41" s="161"/>
      <c r="M41" s="161"/>
      <c r="N41" s="161"/>
      <c r="O41" s="161"/>
      <c r="P41" s="161"/>
      <c r="Q41" s="161"/>
      <c r="R41" s="161"/>
      <c r="S41" s="161"/>
      <c r="T41" s="161"/>
      <c r="U41" s="161"/>
      <c r="V41" s="161"/>
    </row>
    <row r="42" spans="1:22" customFormat="1" ht="23.25" customHeight="1" x14ac:dyDescent="0.35">
      <c r="A42" s="157">
        <v>1</v>
      </c>
      <c r="B42" s="162" t="s">
        <v>186</v>
      </c>
      <c r="C42" s="432">
        <f>SUM(C43:C44)</f>
        <v>1257000000</v>
      </c>
      <c r="D42" s="168"/>
      <c r="E42" s="172"/>
      <c r="F42" s="172"/>
      <c r="G42" s="172"/>
      <c r="H42" s="172"/>
      <c r="I42" s="173"/>
      <c r="J42" s="173"/>
      <c r="K42" s="173"/>
      <c r="L42" s="173"/>
      <c r="M42" s="173"/>
      <c r="N42" s="173"/>
      <c r="O42" s="173"/>
      <c r="P42" s="173"/>
      <c r="Q42" s="173"/>
      <c r="R42" s="173"/>
      <c r="S42" s="173"/>
      <c r="T42" s="173"/>
      <c r="U42" s="173"/>
      <c r="V42" s="173"/>
    </row>
    <row r="43" spans="1:22" customFormat="1" ht="37.5" customHeight="1" x14ac:dyDescent="0.35">
      <c r="A43" s="169" t="s">
        <v>16</v>
      </c>
      <c r="B43" s="164" t="s">
        <v>234</v>
      </c>
      <c r="C43" s="433">
        <f>'TH CHI 2025- Biểu số 01'!C44</f>
        <v>23000000</v>
      </c>
      <c r="D43" s="168">
        <v>1111</v>
      </c>
      <c r="E43" s="170"/>
      <c r="F43" s="170"/>
      <c r="G43" s="170"/>
      <c r="H43" s="170"/>
      <c r="I43" s="171"/>
      <c r="J43" s="171"/>
      <c r="K43" s="171"/>
      <c r="L43" s="171"/>
      <c r="M43" s="171"/>
      <c r="N43" s="171"/>
      <c r="O43" s="171"/>
      <c r="P43" s="171"/>
      <c r="Q43" s="171"/>
      <c r="R43" s="171"/>
      <c r="S43" s="171"/>
      <c r="T43" s="171"/>
      <c r="U43" s="171"/>
      <c r="V43" s="171"/>
    </row>
    <row r="44" spans="1:22" customFormat="1" ht="34.5" customHeight="1" x14ac:dyDescent="0.35">
      <c r="A44" s="169" t="s">
        <v>16</v>
      </c>
      <c r="B44" s="164" t="s">
        <v>235</v>
      </c>
      <c r="C44" s="433">
        <f>'TH CHI 2025- Biểu số 01'!C45</f>
        <v>1234000000</v>
      </c>
      <c r="D44" s="168"/>
      <c r="E44" s="170"/>
      <c r="F44" s="170"/>
      <c r="G44" s="170"/>
      <c r="H44" s="170"/>
      <c r="I44" s="171"/>
      <c r="J44" s="171"/>
      <c r="K44" s="171"/>
      <c r="L44" s="171"/>
      <c r="M44" s="171"/>
      <c r="N44" s="171"/>
      <c r="O44" s="171"/>
      <c r="P44" s="171"/>
      <c r="Q44" s="171"/>
      <c r="R44" s="171"/>
      <c r="S44" s="171"/>
      <c r="T44" s="171"/>
      <c r="U44" s="171"/>
      <c r="V44" s="171"/>
    </row>
  </sheetData>
  <mergeCells count="5">
    <mergeCell ref="A2:C2"/>
    <mergeCell ref="A3:C3"/>
    <mergeCell ref="A5:A6"/>
    <mergeCell ref="B5:B6"/>
    <mergeCell ref="C5:C6"/>
  </mergeCells>
  <pageMargins left="0.55000000000000004" right="0.2" top="0.52" bottom="0.28999999999999998" header="0.5"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K71"/>
  <sheetViews>
    <sheetView zoomScale="75" zoomScaleNormal="75" zoomScaleSheetLayoutView="75" workbookViewId="0">
      <selection activeCell="J42" sqref="J42"/>
    </sheetView>
  </sheetViews>
  <sheetFormatPr defaultRowHeight="22" customHeight="1" x14ac:dyDescent="0.35"/>
  <cols>
    <col min="1" max="1" width="5.58203125" style="90" customWidth="1"/>
    <col min="2" max="2" width="59.75" style="65" customWidth="1"/>
    <col min="3" max="3" width="25.58203125" style="65" customWidth="1"/>
    <col min="4" max="4" width="21.58203125" style="65" customWidth="1"/>
    <col min="5" max="5" width="23.4140625" style="91" customWidth="1"/>
    <col min="6" max="6" width="20.33203125" style="91" customWidth="1"/>
    <col min="7" max="7" width="21.5" style="91" customWidth="1"/>
    <col min="8" max="8" width="18.58203125" style="91" hidden="1" customWidth="1"/>
    <col min="9" max="9" width="1.58203125" style="91" customWidth="1"/>
    <col min="10" max="10" width="17.4140625" style="65" customWidth="1"/>
    <col min="11" max="11" width="24.33203125" style="65" customWidth="1"/>
    <col min="12" max="200" width="9" style="65"/>
    <col min="201" max="201" width="5.58203125" style="65" customWidth="1"/>
    <col min="202" max="202" width="71.08203125" style="65" customWidth="1"/>
    <col min="203" max="203" width="17.08203125" style="65" customWidth="1"/>
    <col min="204" max="204" width="15.58203125" style="65" customWidth="1"/>
    <col min="205" max="206" width="17.25" style="65" customWidth="1"/>
    <col min="207" max="207" width="15.33203125" style="65" customWidth="1"/>
    <col min="208" max="208" width="16.08203125" style="65" customWidth="1"/>
    <col min="209" max="209" width="0" style="65" hidden="1" customWidth="1"/>
    <col min="210" max="210" width="15.08203125" style="65" customWidth="1"/>
    <col min="211" max="211" width="13.75" style="65" customWidth="1"/>
    <col min="212" max="212" width="11.25" style="65" customWidth="1"/>
    <col min="213" max="213" width="0" style="65" hidden="1" customWidth="1"/>
    <col min="214" max="214" width="15.5" style="65" customWidth="1"/>
    <col min="215" max="244" width="0" style="65" hidden="1" customWidth="1"/>
    <col min="245" max="245" width="0.25" style="65" customWidth="1"/>
    <col min="246" max="249" width="16.58203125" style="65" customWidth="1"/>
    <col min="250" max="250" width="20.33203125" style="65" customWidth="1"/>
    <col min="251" max="456" width="9" style="65"/>
    <col min="457" max="457" width="5.58203125" style="65" customWidth="1"/>
    <col min="458" max="458" width="71.08203125" style="65" customWidth="1"/>
    <col min="459" max="459" width="17.08203125" style="65" customWidth="1"/>
    <col min="460" max="460" width="15.58203125" style="65" customWidth="1"/>
    <col min="461" max="462" width="17.25" style="65" customWidth="1"/>
    <col min="463" max="463" width="15.33203125" style="65" customWidth="1"/>
    <col min="464" max="464" width="16.08203125" style="65" customWidth="1"/>
    <col min="465" max="465" width="0" style="65" hidden="1" customWidth="1"/>
    <col min="466" max="466" width="15.08203125" style="65" customWidth="1"/>
    <col min="467" max="467" width="13.75" style="65" customWidth="1"/>
    <col min="468" max="468" width="11.25" style="65" customWidth="1"/>
    <col min="469" max="469" width="0" style="65" hidden="1" customWidth="1"/>
    <col min="470" max="470" width="15.5" style="65" customWidth="1"/>
    <col min="471" max="500" width="0" style="65" hidden="1" customWidth="1"/>
    <col min="501" max="501" width="0.25" style="65" customWidth="1"/>
    <col min="502" max="505" width="16.58203125" style="65" customWidth="1"/>
    <col min="506" max="506" width="20.33203125" style="65" customWidth="1"/>
    <col min="507" max="712" width="9" style="65"/>
    <col min="713" max="713" width="5.58203125" style="65" customWidth="1"/>
    <col min="714" max="714" width="71.08203125" style="65" customWidth="1"/>
    <col min="715" max="715" width="17.08203125" style="65" customWidth="1"/>
    <col min="716" max="716" width="15.58203125" style="65" customWidth="1"/>
    <col min="717" max="718" width="17.25" style="65" customWidth="1"/>
    <col min="719" max="719" width="15.33203125" style="65" customWidth="1"/>
    <col min="720" max="720" width="16.08203125" style="65" customWidth="1"/>
    <col min="721" max="721" width="0" style="65" hidden="1" customWidth="1"/>
    <col min="722" max="722" width="15.08203125" style="65" customWidth="1"/>
    <col min="723" max="723" width="13.75" style="65" customWidth="1"/>
    <col min="724" max="724" width="11.25" style="65" customWidth="1"/>
    <col min="725" max="725" width="0" style="65" hidden="1" customWidth="1"/>
    <col min="726" max="726" width="15.5" style="65" customWidth="1"/>
    <col min="727" max="756" width="0" style="65" hidden="1" customWidth="1"/>
    <col min="757" max="757" width="0.25" style="65" customWidth="1"/>
    <col min="758" max="761" width="16.58203125" style="65" customWidth="1"/>
    <col min="762" max="762" width="20.33203125" style="65" customWidth="1"/>
    <col min="763" max="968" width="9" style="65"/>
    <col min="969" max="969" width="5.58203125" style="65" customWidth="1"/>
    <col min="970" max="970" width="71.08203125" style="65" customWidth="1"/>
    <col min="971" max="971" width="17.08203125" style="65" customWidth="1"/>
    <col min="972" max="972" width="15.58203125" style="65" customWidth="1"/>
    <col min="973" max="974" width="17.25" style="65" customWidth="1"/>
    <col min="975" max="975" width="15.33203125" style="65" customWidth="1"/>
    <col min="976" max="976" width="16.08203125" style="65" customWidth="1"/>
    <col min="977" max="977" width="0" style="65" hidden="1" customWidth="1"/>
    <col min="978" max="978" width="15.08203125" style="65" customWidth="1"/>
    <col min="979" max="979" width="13.75" style="65" customWidth="1"/>
    <col min="980" max="980" width="11.25" style="65" customWidth="1"/>
    <col min="981" max="981" width="0" style="65" hidden="1" customWidth="1"/>
    <col min="982" max="982" width="15.5" style="65" customWidth="1"/>
    <col min="983" max="1012" width="0" style="65" hidden="1" customWidth="1"/>
    <col min="1013" max="1013" width="0.25" style="65" customWidth="1"/>
    <col min="1014" max="1017" width="16.58203125" style="65" customWidth="1"/>
    <col min="1018" max="1018" width="20.33203125" style="65" customWidth="1"/>
    <col min="1019" max="1224" width="9" style="65"/>
    <col min="1225" max="1225" width="5.58203125" style="65" customWidth="1"/>
    <col min="1226" max="1226" width="71.08203125" style="65" customWidth="1"/>
    <col min="1227" max="1227" width="17.08203125" style="65" customWidth="1"/>
    <col min="1228" max="1228" width="15.58203125" style="65" customWidth="1"/>
    <col min="1229" max="1230" width="17.25" style="65" customWidth="1"/>
    <col min="1231" max="1231" width="15.33203125" style="65" customWidth="1"/>
    <col min="1232" max="1232" width="16.08203125" style="65" customWidth="1"/>
    <col min="1233" max="1233" width="0" style="65" hidden="1" customWidth="1"/>
    <col min="1234" max="1234" width="15.08203125" style="65" customWidth="1"/>
    <col min="1235" max="1235" width="13.75" style="65" customWidth="1"/>
    <col min="1236" max="1236" width="11.25" style="65" customWidth="1"/>
    <col min="1237" max="1237" width="0" style="65" hidden="1" customWidth="1"/>
    <col min="1238" max="1238" width="15.5" style="65" customWidth="1"/>
    <col min="1239" max="1268" width="0" style="65" hidden="1" customWidth="1"/>
    <col min="1269" max="1269" width="0.25" style="65" customWidth="1"/>
    <col min="1270" max="1273" width="16.58203125" style="65" customWidth="1"/>
    <col min="1274" max="1274" width="20.33203125" style="65" customWidth="1"/>
    <col min="1275" max="1480" width="9" style="65"/>
    <col min="1481" max="1481" width="5.58203125" style="65" customWidth="1"/>
    <col min="1482" max="1482" width="71.08203125" style="65" customWidth="1"/>
    <col min="1483" max="1483" width="17.08203125" style="65" customWidth="1"/>
    <col min="1484" max="1484" width="15.58203125" style="65" customWidth="1"/>
    <col min="1485" max="1486" width="17.25" style="65" customWidth="1"/>
    <col min="1487" max="1487" width="15.33203125" style="65" customWidth="1"/>
    <col min="1488" max="1488" width="16.08203125" style="65" customWidth="1"/>
    <col min="1489" max="1489" width="0" style="65" hidden="1" customWidth="1"/>
    <col min="1490" max="1490" width="15.08203125" style="65" customWidth="1"/>
    <col min="1491" max="1491" width="13.75" style="65" customWidth="1"/>
    <col min="1492" max="1492" width="11.25" style="65" customWidth="1"/>
    <col min="1493" max="1493" width="0" style="65" hidden="1" customWidth="1"/>
    <col min="1494" max="1494" width="15.5" style="65" customWidth="1"/>
    <col min="1495" max="1524" width="0" style="65" hidden="1" customWidth="1"/>
    <col min="1525" max="1525" width="0.25" style="65" customWidth="1"/>
    <col min="1526" max="1529" width="16.58203125" style="65" customWidth="1"/>
    <col min="1530" max="1530" width="20.33203125" style="65" customWidth="1"/>
    <col min="1531" max="1736" width="9" style="65"/>
    <col min="1737" max="1737" width="5.58203125" style="65" customWidth="1"/>
    <col min="1738" max="1738" width="71.08203125" style="65" customWidth="1"/>
    <col min="1739" max="1739" width="17.08203125" style="65" customWidth="1"/>
    <col min="1740" max="1740" width="15.58203125" style="65" customWidth="1"/>
    <col min="1741" max="1742" width="17.25" style="65" customWidth="1"/>
    <col min="1743" max="1743" width="15.33203125" style="65" customWidth="1"/>
    <col min="1744" max="1744" width="16.08203125" style="65" customWidth="1"/>
    <col min="1745" max="1745" width="0" style="65" hidden="1" customWidth="1"/>
    <col min="1746" max="1746" width="15.08203125" style="65" customWidth="1"/>
    <col min="1747" max="1747" width="13.75" style="65" customWidth="1"/>
    <col min="1748" max="1748" width="11.25" style="65" customWidth="1"/>
    <col min="1749" max="1749" width="0" style="65" hidden="1" customWidth="1"/>
    <col min="1750" max="1750" width="15.5" style="65" customWidth="1"/>
    <col min="1751" max="1780" width="0" style="65" hidden="1" customWidth="1"/>
    <col min="1781" max="1781" width="0.25" style="65" customWidth="1"/>
    <col min="1782" max="1785" width="16.58203125" style="65" customWidth="1"/>
    <col min="1786" max="1786" width="20.33203125" style="65" customWidth="1"/>
    <col min="1787" max="1992" width="9" style="65"/>
    <col min="1993" max="1993" width="5.58203125" style="65" customWidth="1"/>
    <col min="1994" max="1994" width="71.08203125" style="65" customWidth="1"/>
    <col min="1995" max="1995" width="17.08203125" style="65" customWidth="1"/>
    <col min="1996" max="1996" width="15.58203125" style="65" customWidth="1"/>
    <col min="1997" max="1998" width="17.25" style="65" customWidth="1"/>
    <col min="1999" max="1999" width="15.33203125" style="65" customWidth="1"/>
    <col min="2000" max="2000" width="16.08203125" style="65" customWidth="1"/>
    <col min="2001" max="2001" width="0" style="65" hidden="1" customWidth="1"/>
    <col min="2002" max="2002" width="15.08203125" style="65" customWidth="1"/>
    <col min="2003" max="2003" width="13.75" style="65" customWidth="1"/>
    <col min="2004" max="2004" width="11.25" style="65" customWidth="1"/>
    <col min="2005" max="2005" width="0" style="65" hidden="1" customWidth="1"/>
    <col min="2006" max="2006" width="15.5" style="65" customWidth="1"/>
    <col min="2007" max="2036" width="0" style="65" hidden="1" customWidth="1"/>
    <col min="2037" max="2037" width="0.25" style="65" customWidth="1"/>
    <col min="2038" max="2041" width="16.58203125" style="65" customWidth="1"/>
    <col min="2042" max="2042" width="20.33203125" style="65" customWidth="1"/>
    <col min="2043" max="2248" width="9" style="65"/>
    <col min="2249" max="2249" width="5.58203125" style="65" customWidth="1"/>
    <col min="2250" max="2250" width="71.08203125" style="65" customWidth="1"/>
    <col min="2251" max="2251" width="17.08203125" style="65" customWidth="1"/>
    <col min="2252" max="2252" width="15.58203125" style="65" customWidth="1"/>
    <col min="2253" max="2254" width="17.25" style="65" customWidth="1"/>
    <col min="2255" max="2255" width="15.33203125" style="65" customWidth="1"/>
    <col min="2256" max="2256" width="16.08203125" style="65" customWidth="1"/>
    <col min="2257" max="2257" width="0" style="65" hidden="1" customWidth="1"/>
    <col min="2258" max="2258" width="15.08203125" style="65" customWidth="1"/>
    <col min="2259" max="2259" width="13.75" style="65" customWidth="1"/>
    <col min="2260" max="2260" width="11.25" style="65" customWidth="1"/>
    <col min="2261" max="2261" width="0" style="65" hidden="1" customWidth="1"/>
    <col min="2262" max="2262" width="15.5" style="65" customWidth="1"/>
    <col min="2263" max="2292" width="0" style="65" hidden="1" customWidth="1"/>
    <col min="2293" max="2293" width="0.25" style="65" customWidth="1"/>
    <col min="2294" max="2297" width="16.58203125" style="65" customWidth="1"/>
    <col min="2298" max="2298" width="20.33203125" style="65" customWidth="1"/>
    <col min="2299" max="2504" width="9" style="65"/>
    <col min="2505" max="2505" width="5.58203125" style="65" customWidth="1"/>
    <col min="2506" max="2506" width="71.08203125" style="65" customWidth="1"/>
    <col min="2507" max="2507" width="17.08203125" style="65" customWidth="1"/>
    <col min="2508" max="2508" width="15.58203125" style="65" customWidth="1"/>
    <col min="2509" max="2510" width="17.25" style="65" customWidth="1"/>
    <col min="2511" max="2511" width="15.33203125" style="65" customWidth="1"/>
    <col min="2512" max="2512" width="16.08203125" style="65" customWidth="1"/>
    <col min="2513" max="2513" width="0" style="65" hidden="1" customWidth="1"/>
    <col min="2514" max="2514" width="15.08203125" style="65" customWidth="1"/>
    <col min="2515" max="2515" width="13.75" style="65" customWidth="1"/>
    <col min="2516" max="2516" width="11.25" style="65" customWidth="1"/>
    <col min="2517" max="2517" width="0" style="65" hidden="1" customWidth="1"/>
    <col min="2518" max="2518" width="15.5" style="65" customWidth="1"/>
    <col min="2519" max="2548" width="0" style="65" hidden="1" customWidth="1"/>
    <col min="2549" max="2549" width="0.25" style="65" customWidth="1"/>
    <col min="2550" max="2553" width="16.58203125" style="65" customWidth="1"/>
    <col min="2554" max="2554" width="20.33203125" style="65" customWidth="1"/>
    <col min="2555" max="2760" width="9" style="65"/>
    <col min="2761" max="2761" width="5.58203125" style="65" customWidth="1"/>
    <col min="2762" max="2762" width="71.08203125" style="65" customWidth="1"/>
    <col min="2763" max="2763" width="17.08203125" style="65" customWidth="1"/>
    <col min="2764" max="2764" width="15.58203125" style="65" customWidth="1"/>
    <col min="2765" max="2766" width="17.25" style="65" customWidth="1"/>
    <col min="2767" max="2767" width="15.33203125" style="65" customWidth="1"/>
    <col min="2768" max="2768" width="16.08203125" style="65" customWidth="1"/>
    <col min="2769" max="2769" width="0" style="65" hidden="1" customWidth="1"/>
    <col min="2770" max="2770" width="15.08203125" style="65" customWidth="1"/>
    <col min="2771" max="2771" width="13.75" style="65" customWidth="1"/>
    <col min="2772" max="2772" width="11.25" style="65" customWidth="1"/>
    <col min="2773" max="2773" width="0" style="65" hidden="1" customWidth="1"/>
    <col min="2774" max="2774" width="15.5" style="65" customWidth="1"/>
    <col min="2775" max="2804" width="0" style="65" hidden="1" customWidth="1"/>
    <col min="2805" max="2805" width="0.25" style="65" customWidth="1"/>
    <col min="2806" max="2809" width="16.58203125" style="65" customWidth="1"/>
    <col min="2810" max="2810" width="20.33203125" style="65" customWidth="1"/>
    <col min="2811" max="3016" width="9" style="65"/>
    <col min="3017" max="3017" width="5.58203125" style="65" customWidth="1"/>
    <col min="3018" max="3018" width="71.08203125" style="65" customWidth="1"/>
    <col min="3019" max="3019" width="17.08203125" style="65" customWidth="1"/>
    <col min="3020" max="3020" width="15.58203125" style="65" customWidth="1"/>
    <col min="3021" max="3022" width="17.25" style="65" customWidth="1"/>
    <col min="3023" max="3023" width="15.33203125" style="65" customWidth="1"/>
    <col min="3024" max="3024" width="16.08203125" style="65" customWidth="1"/>
    <col min="3025" max="3025" width="0" style="65" hidden="1" customWidth="1"/>
    <col min="3026" max="3026" width="15.08203125" style="65" customWidth="1"/>
    <col min="3027" max="3027" width="13.75" style="65" customWidth="1"/>
    <col min="3028" max="3028" width="11.25" style="65" customWidth="1"/>
    <col min="3029" max="3029" width="0" style="65" hidden="1" customWidth="1"/>
    <col min="3030" max="3030" width="15.5" style="65" customWidth="1"/>
    <col min="3031" max="3060" width="0" style="65" hidden="1" customWidth="1"/>
    <col min="3061" max="3061" width="0.25" style="65" customWidth="1"/>
    <col min="3062" max="3065" width="16.58203125" style="65" customWidth="1"/>
    <col min="3066" max="3066" width="20.33203125" style="65" customWidth="1"/>
    <col min="3067" max="3272" width="9" style="65"/>
    <col min="3273" max="3273" width="5.58203125" style="65" customWidth="1"/>
    <col min="3274" max="3274" width="71.08203125" style="65" customWidth="1"/>
    <col min="3275" max="3275" width="17.08203125" style="65" customWidth="1"/>
    <col min="3276" max="3276" width="15.58203125" style="65" customWidth="1"/>
    <col min="3277" max="3278" width="17.25" style="65" customWidth="1"/>
    <col min="3279" max="3279" width="15.33203125" style="65" customWidth="1"/>
    <col min="3280" max="3280" width="16.08203125" style="65" customWidth="1"/>
    <col min="3281" max="3281" width="0" style="65" hidden="1" customWidth="1"/>
    <col min="3282" max="3282" width="15.08203125" style="65" customWidth="1"/>
    <col min="3283" max="3283" width="13.75" style="65" customWidth="1"/>
    <col min="3284" max="3284" width="11.25" style="65" customWidth="1"/>
    <col min="3285" max="3285" width="0" style="65" hidden="1" customWidth="1"/>
    <col min="3286" max="3286" width="15.5" style="65" customWidth="1"/>
    <col min="3287" max="3316" width="0" style="65" hidden="1" customWidth="1"/>
    <col min="3317" max="3317" width="0.25" style="65" customWidth="1"/>
    <col min="3318" max="3321" width="16.58203125" style="65" customWidth="1"/>
    <col min="3322" max="3322" width="20.33203125" style="65" customWidth="1"/>
    <col min="3323" max="3528" width="9" style="65"/>
    <col min="3529" max="3529" width="5.58203125" style="65" customWidth="1"/>
    <col min="3530" max="3530" width="71.08203125" style="65" customWidth="1"/>
    <col min="3531" max="3531" width="17.08203125" style="65" customWidth="1"/>
    <col min="3532" max="3532" width="15.58203125" style="65" customWidth="1"/>
    <col min="3533" max="3534" width="17.25" style="65" customWidth="1"/>
    <col min="3535" max="3535" width="15.33203125" style="65" customWidth="1"/>
    <col min="3536" max="3536" width="16.08203125" style="65" customWidth="1"/>
    <col min="3537" max="3537" width="0" style="65" hidden="1" customWidth="1"/>
    <col min="3538" max="3538" width="15.08203125" style="65" customWidth="1"/>
    <col min="3539" max="3539" width="13.75" style="65" customWidth="1"/>
    <col min="3540" max="3540" width="11.25" style="65" customWidth="1"/>
    <col min="3541" max="3541" width="0" style="65" hidden="1" customWidth="1"/>
    <col min="3542" max="3542" width="15.5" style="65" customWidth="1"/>
    <col min="3543" max="3572" width="0" style="65" hidden="1" customWidth="1"/>
    <col min="3573" max="3573" width="0.25" style="65" customWidth="1"/>
    <col min="3574" max="3577" width="16.58203125" style="65" customWidth="1"/>
    <col min="3578" max="3578" width="20.33203125" style="65" customWidth="1"/>
    <col min="3579" max="3784" width="9" style="65"/>
    <col min="3785" max="3785" width="5.58203125" style="65" customWidth="1"/>
    <col min="3786" max="3786" width="71.08203125" style="65" customWidth="1"/>
    <col min="3787" max="3787" width="17.08203125" style="65" customWidth="1"/>
    <col min="3788" max="3788" width="15.58203125" style="65" customWidth="1"/>
    <col min="3789" max="3790" width="17.25" style="65" customWidth="1"/>
    <col min="3791" max="3791" width="15.33203125" style="65" customWidth="1"/>
    <col min="3792" max="3792" width="16.08203125" style="65" customWidth="1"/>
    <col min="3793" max="3793" width="0" style="65" hidden="1" customWidth="1"/>
    <col min="3794" max="3794" width="15.08203125" style="65" customWidth="1"/>
    <col min="3795" max="3795" width="13.75" style="65" customWidth="1"/>
    <col min="3796" max="3796" width="11.25" style="65" customWidth="1"/>
    <col min="3797" max="3797" width="0" style="65" hidden="1" customWidth="1"/>
    <col min="3798" max="3798" width="15.5" style="65" customWidth="1"/>
    <col min="3799" max="3828" width="0" style="65" hidden="1" customWidth="1"/>
    <col min="3829" max="3829" width="0.25" style="65" customWidth="1"/>
    <col min="3830" max="3833" width="16.58203125" style="65" customWidth="1"/>
    <col min="3834" max="3834" width="20.33203125" style="65" customWidth="1"/>
    <col min="3835" max="4040" width="9" style="65"/>
    <col min="4041" max="4041" width="5.58203125" style="65" customWidth="1"/>
    <col min="4042" max="4042" width="71.08203125" style="65" customWidth="1"/>
    <col min="4043" max="4043" width="17.08203125" style="65" customWidth="1"/>
    <col min="4044" max="4044" width="15.58203125" style="65" customWidth="1"/>
    <col min="4045" max="4046" width="17.25" style="65" customWidth="1"/>
    <col min="4047" max="4047" width="15.33203125" style="65" customWidth="1"/>
    <col min="4048" max="4048" width="16.08203125" style="65" customWidth="1"/>
    <col min="4049" max="4049" width="0" style="65" hidden="1" customWidth="1"/>
    <col min="4050" max="4050" width="15.08203125" style="65" customWidth="1"/>
    <col min="4051" max="4051" width="13.75" style="65" customWidth="1"/>
    <col min="4052" max="4052" width="11.25" style="65" customWidth="1"/>
    <col min="4053" max="4053" width="0" style="65" hidden="1" customWidth="1"/>
    <col min="4054" max="4054" width="15.5" style="65" customWidth="1"/>
    <col min="4055" max="4084" width="0" style="65" hidden="1" customWidth="1"/>
    <col min="4085" max="4085" width="0.25" style="65" customWidth="1"/>
    <col min="4086" max="4089" width="16.58203125" style="65" customWidth="1"/>
    <col min="4090" max="4090" width="20.33203125" style="65" customWidth="1"/>
    <col min="4091" max="4296" width="9" style="65"/>
    <col min="4297" max="4297" width="5.58203125" style="65" customWidth="1"/>
    <col min="4298" max="4298" width="71.08203125" style="65" customWidth="1"/>
    <col min="4299" max="4299" width="17.08203125" style="65" customWidth="1"/>
    <col min="4300" max="4300" width="15.58203125" style="65" customWidth="1"/>
    <col min="4301" max="4302" width="17.25" style="65" customWidth="1"/>
    <col min="4303" max="4303" width="15.33203125" style="65" customWidth="1"/>
    <col min="4304" max="4304" width="16.08203125" style="65" customWidth="1"/>
    <col min="4305" max="4305" width="0" style="65" hidden="1" customWidth="1"/>
    <col min="4306" max="4306" width="15.08203125" style="65" customWidth="1"/>
    <col min="4307" max="4307" width="13.75" style="65" customWidth="1"/>
    <col min="4308" max="4308" width="11.25" style="65" customWidth="1"/>
    <col min="4309" max="4309" width="0" style="65" hidden="1" customWidth="1"/>
    <col min="4310" max="4310" width="15.5" style="65" customWidth="1"/>
    <col min="4311" max="4340" width="0" style="65" hidden="1" customWidth="1"/>
    <col min="4341" max="4341" width="0.25" style="65" customWidth="1"/>
    <col min="4342" max="4345" width="16.58203125" style="65" customWidth="1"/>
    <col min="4346" max="4346" width="20.33203125" style="65" customWidth="1"/>
    <col min="4347" max="4552" width="9" style="65"/>
    <col min="4553" max="4553" width="5.58203125" style="65" customWidth="1"/>
    <col min="4554" max="4554" width="71.08203125" style="65" customWidth="1"/>
    <col min="4555" max="4555" width="17.08203125" style="65" customWidth="1"/>
    <col min="4556" max="4556" width="15.58203125" style="65" customWidth="1"/>
    <col min="4557" max="4558" width="17.25" style="65" customWidth="1"/>
    <col min="4559" max="4559" width="15.33203125" style="65" customWidth="1"/>
    <col min="4560" max="4560" width="16.08203125" style="65" customWidth="1"/>
    <col min="4561" max="4561" width="0" style="65" hidden="1" customWidth="1"/>
    <col min="4562" max="4562" width="15.08203125" style="65" customWidth="1"/>
    <col min="4563" max="4563" width="13.75" style="65" customWidth="1"/>
    <col min="4564" max="4564" width="11.25" style="65" customWidth="1"/>
    <col min="4565" max="4565" width="0" style="65" hidden="1" customWidth="1"/>
    <col min="4566" max="4566" width="15.5" style="65" customWidth="1"/>
    <col min="4567" max="4596" width="0" style="65" hidden="1" customWidth="1"/>
    <col min="4597" max="4597" width="0.25" style="65" customWidth="1"/>
    <col min="4598" max="4601" width="16.58203125" style="65" customWidth="1"/>
    <col min="4602" max="4602" width="20.33203125" style="65" customWidth="1"/>
    <col min="4603" max="4808" width="9" style="65"/>
    <col min="4809" max="4809" width="5.58203125" style="65" customWidth="1"/>
    <col min="4810" max="4810" width="71.08203125" style="65" customWidth="1"/>
    <col min="4811" max="4811" width="17.08203125" style="65" customWidth="1"/>
    <col min="4812" max="4812" width="15.58203125" style="65" customWidth="1"/>
    <col min="4813" max="4814" width="17.25" style="65" customWidth="1"/>
    <col min="4815" max="4815" width="15.33203125" style="65" customWidth="1"/>
    <col min="4816" max="4816" width="16.08203125" style="65" customWidth="1"/>
    <col min="4817" max="4817" width="0" style="65" hidden="1" customWidth="1"/>
    <col min="4818" max="4818" width="15.08203125" style="65" customWidth="1"/>
    <col min="4819" max="4819" width="13.75" style="65" customWidth="1"/>
    <col min="4820" max="4820" width="11.25" style="65" customWidth="1"/>
    <col min="4821" max="4821" width="0" style="65" hidden="1" customWidth="1"/>
    <col min="4822" max="4822" width="15.5" style="65" customWidth="1"/>
    <col min="4823" max="4852" width="0" style="65" hidden="1" customWidth="1"/>
    <col min="4853" max="4853" width="0.25" style="65" customWidth="1"/>
    <col min="4854" max="4857" width="16.58203125" style="65" customWidth="1"/>
    <col min="4858" max="4858" width="20.33203125" style="65" customWidth="1"/>
    <col min="4859" max="5064" width="9" style="65"/>
    <col min="5065" max="5065" width="5.58203125" style="65" customWidth="1"/>
    <col min="5066" max="5066" width="71.08203125" style="65" customWidth="1"/>
    <col min="5067" max="5067" width="17.08203125" style="65" customWidth="1"/>
    <col min="5068" max="5068" width="15.58203125" style="65" customWidth="1"/>
    <col min="5069" max="5070" width="17.25" style="65" customWidth="1"/>
    <col min="5071" max="5071" width="15.33203125" style="65" customWidth="1"/>
    <col min="5072" max="5072" width="16.08203125" style="65" customWidth="1"/>
    <col min="5073" max="5073" width="0" style="65" hidden="1" customWidth="1"/>
    <col min="5074" max="5074" width="15.08203125" style="65" customWidth="1"/>
    <col min="5075" max="5075" width="13.75" style="65" customWidth="1"/>
    <col min="5076" max="5076" width="11.25" style="65" customWidth="1"/>
    <col min="5077" max="5077" width="0" style="65" hidden="1" customWidth="1"/>
    <col min="5078" max="5078" width="15.5" style="65" customWidth="1"/>
    <col min="5079" max="5108" width="0" style="65" hidden="1" customWidth="1"/>
    <col min="5109" max="5109" width="0.25" style="65" customWidth="1"/>
    <col min="5110" max="5113" width="16.58203125" style="65" customWidth="1"/>
    <col min="5114" max="5114" width="20.33203125" style="65" customWidth="1"/>
    <col min="5115" max="5320" width="9" style="65"/>
    <col min="5321" max="5321" width="5.58203125" style="65" customWidth="1"/>
    <col min="5322" max="5322" width="71.08203125" style="65" customWidth="1"/>
    <col min="5323" max="5323" width="17.08203125" style="65" customWidth="1"/>
    <col min="5324" max="5324" width="15.58203125" style="65" customWidth="1"/>
    <col min="5325" max="5326" width="17.25" style="65" customWidth="1"/>
    <col min="5327" max="5327" width="15.33203125" style="65" customWidth="1"/>
    <col min="5328" max="5328" width="16.08203125" style="65" customWidth="1"/>
    <col min="5329" max="5329" width="0" style="65" hidden="1" customWidth="1"/>
    <col min="5330" max="5330" width="15.08203125" style="65" customWidth="1"/>
    <col min="5331" max="5331" width="13.75" style="65" customWidth="1"/>
    <col min="5332" max="5332" width="11.25" style="65" customWidth="1"/>
    <col min="5333" max="5333" width="0" style="65" hidden="1" customWidth="1"/>
    <col min="5334" max="5334" width="15.5" style="65" customWidth="1"/>
    <col min="5335" max="5364" width="0" style="65" hidden="1" customWidth="1"/>
    <col min="5365" max="5365" width="0.25" style="65" customWidth="1"/>
    <col min="5366" max="5369" width="16.58203125" style="65" customWidth="1"/>
    <col min="5370" max="5370" width="20.33203125" style="65" customWidth="1"/>
    <col min="5371" max="5576" width="9" style="65"/>
    <col min="5577" max="5577" width="5.58203125" style="65" customWidth="1"/>
    <col min="5578" max="5578" width="71.08203125" style="65" customWidth="1"/>
    <col min="5579" max="5579" width="17.08203125" style="65" customWidth="1"/>
    <col min="5580" max="5580" width="15.58203125" style="65" customWidth="1"/>
    <col min="5581" max="5582" width="17.25" style="65" customWidth="1"/>
    <col min="5583" max="5583" width="15.33203125" style="65" customWidth="1"/>
    <col min="5584" max="5584" width="16.08203125" style="65" customWidth="1"/>
    <col min="5585" max="5585" width="0" style="65" hidden="1" customWidth="1"/>
    <col min="5586" max="5586" width="15.08203125" style="65" customWidth="1"/>
    <col min="5587" max="5587" width="13.75" style="65" customWidth="1"/>
    <col min="5588" max="5588" width="11.25" style="65" customWidth="1"/>
    <col min="5589" max="5589" width="0" style="65" hidden="1" customWidth="1"/>
    <col min="5590" max="5590" width="15.5" style="65" customWidth="1"/>
    <col min="5591" max="5620" width="0" style="65" hidden="1" customWidth="1"/>
    <col min="5621" max="5621" width="0.25" style="65" customWidth="1"/>
    <col min="5622" max="5625" width="16.58203125" style="65" customWidth="1"/>
    <col min="5626" max="5626" width="20.33203125" style="65" customWidth="1"/>
    <col min="5627" max="5832" width="9" style="65"/>
    <col min="5833" max="5833" width="5.58203125" style="65" customWidth="1"/>
    <col min="5834" max="5834" width="71.08203125" style="65" customWidth="1"/>
    <col min="5835" max="5835" width="17.08203125" style="65" customWidth="1"/>
    <col min="5836" max="5836" width="15.58203125" style="65" customWidth="1"/>
    <col min="5837" max="5838" width="17.25" style="65" customWidth="1"/>
    <col min="5839" max="5839" width="15.33203125" style="65" customWidth="1"/>
    <col min="5840" max="5840" width="16.08203125" style="65" customWidth="1"/>
    <col min="5841" max="5841" width="0" style="65" hidden="1" customWidth="1"/>
    <col min="5842" max="5842" width="15.08203125" style="65" customWidth="1"/>
    <col min="5843" max="5843" width="13.75" style="65" customWidth="1"/>
    <col min="5844" max="5844" width="11.25" style="65" customWidth="1"/>
    <col min="5845" max="5845" width="0" style="65" hidden="1" customWidth="1"/>
    <col min="5846" max="5846" width="15.5" style="65" customWidth="1"/>
    <col min="5847" max="5876" width="0" style="65" hidden="1" customWidth="1"/>
    <col min="5877" max="5877" width="0.25" style="65" customWidth="1"/>
    <col min="5878" max="5881" width="16.58203125" style="65" customWidth="1"/>
    <col min="5882" max="5882" width="20.33203125" style="65" customWidth="1"/>
    <col min="5883" max="6088" width="9" style="65"/>
    <col min="6089" max="6089" width="5.58203125" style="65" customWidth="1"/>
    <col min="6090" max="6090" width="71.08203125" style="65" customWidth="1"/>
    <col min="6091" max="6091" width="17.08203125" style="65" customWidth="1"/>
    <col min="6092" max="6092" width="15.58203125" style="65" customWidth="1"/>
    <col min="6093" max="6094" width="17.25" style="65" customWidth="1"/>
    <col min="6095" max="6095" width="15.33203125" style="65" customWidth="1"/>
    <col min="6096" max="6096" width="16.08203125" style="65" customWidth="1"/>
    <col min="6097" max="6097" width="0" style="65" hidden="1" customWidth="1"/>
    <col min="6098" max="6098" width="15.08203125" style="65" customWidth="1"/>
    <col min="6099" max="6099" width="13.75" style="65" customWidth="1"/>
    <col min="6100" max="6100" width="11.25" style="65" customWidth="1"/>
    <col min="6101" max="6101" width="0" style="65" hidden="1" customWidth="1"/>
    <col min="6102" max="6102" width="15.5" style="65" customWidth="1"/>
    <col min="6103" max="6132" width="0" style="65" hidden="1" customWidth="1"/>
    <col min="6133" max="6133" width="0.25" style="65" customWidth="1"/>
    <col min="6134" max="6137" width="16.58203125" style="65" customWidth="1"/>
    <col min="6138" max="6138" width="20.33203125" style="65" customWidth="1"/>
    <col min="6139" max="6344" width="9" style="65"/>
    <col min="6345" max="6345" width="5.58203125" style="65" customWidth="1"/>
    <col min="6346" max="6346" width="71.08203125" style="65" customWidth="1"/>
    <col min="6347" max="6347" width="17.08203125" style="65" customWidth="1"/>
    <col min="6348" max="6348" width="15.58203125" style="65" customWidth="1"/>
    <col min="6349" max="6350" width="17.25" style="65" customWidth="1"/>
    <col min="6351" max="6351" width="15.33203125" style="65" customWidth="1"/>
    <col min="6352" max="6352" width="16.08203125" style="65" customWidth="1"/>
    <col min="6353" max="6353" width="0" style="65" hidden="1" customWidth="1"/>
    <col min="6354" max="6354" width="15.08203125" style="65" customWidth="1"/>
    <col min="6355" max="6355" width="13.75" style="65" customWidth="1"/>
    <col min="6356" max="6356" width="11.25" style="65" customWidth="1"/>
    <col min="6357" max="6357" width="0" style="65" hidden="1" customWidth="1"/>
    <col min="6358" max="6358" width="15.5" style="65" customWidth="1"/>
    <col min="6359" max="6388" width="0" style="65" hidden="1" customWidth="1"/>
    <col min="6389" max="6389" width="0.25" style="65" customWidth="1"/>
    <col min="6390" max="6393" width="16.58203125" style="65" customWidth="1"/>
    <col min="6394" max="6394" width="20.33203125" style="65" customWidth="1"/>
    <col min="6395" max="6600" width="9" style="65"/>
    <col min="6601" max="6601" width="5.58203125" style="65" customWidth="1"/>
    <col min="6602" max="6602" width="71.08203125" style="65" customWidth="1"/>
    <col min="6603" max="6603" width="17.08203125" style="65" customWidth="1"/>
    <col min="6604" max="6604" width="15.58203125" style="65" customWidth="1"/>
    <col min="6605" max="6606" width="17.25" style="65" customWidth="1"/>
    <col min="6607" max="6607" width="15.33203125" style="65" customWidth="1"/>
    <col min="6608" max="6608" width="16.08203125" style="65" customWidth="1"/>
    <col min="6609" max="6609" width="0" style="65" hidden="1" customWidth="1"/>
    <col min="6610" max="6610" width="15.08203125" style="65" customWidth="1"/>
    <col min="6611" max="6611" width="13.75" style="65" customWidth="1"/>
    <col min="6612" max="6612" width="11.25" style="65" customWidth="1"/>
    <col min="6613" max="6613" width="0" style="65" hidden="1" customWidth="1"/>
    <col min="6614" max="6614" width="15.5" style="65" customWidth="1"/>
    <col min="6615" max="6644" width="0" style="65" hidden="1" customWidth="1"/>
    <col min="6645" max="6645" width="0.25" style="65" customWidth="1"/>
    <col min="6646" max="6649" width="16.58203125" style="65" customWidth="1"/>
    <col min="6650" max="6650" width="20.33203125" style="65" customWidth="1"/>
    <col min="6651" max="6856" width="9" style="65"/>
    <col min="6857" max="6857" width="5.58203125" style="65" customWidth="1"/>
    <col min="6858" max="6858" width="71.08203125" style="65" customWidth="1"/>
    <col min="6859" max="6859" width="17.08203125" style="65" customWidth="1"/>
    <col min="6860" max="6860" width="15.58203125" style="65" customWidth="1"/>
    <col min="6861" max="6862" width="17.25" style="65" customWidth="1"/>
    <col min="6863" max="6863" width="15.33203125" style="65" customWidth="1"/>
    <col min="6864" max="6864" width="16.08203125" style="65" customWidth="1"/>
    <col min="6865" max="6865" width="0" style="65" hidden="1" customWidth="1"/>
    <col min="6866" max="6866" width="15.08203125" style="65" customWidth="1"/>
    <col min="6867" max="6867" width="13.75" style="65" customWidth="1"/>
    <col min="6868" max="6868" width="11.25" style="65" customWidth="1"/>
    <col min="6869" max="6869" width="0" style="65" hidden="1" customWidth="1"/>
    <col min="6870" max="6870" width="15.5" style="65" customWidth="1"/>
    <col min="6871" max="6900" width="0" style="65" hidden="1" customWidth="1"/>
    <col min="6901" max="6901" width="0.25" style="65" customWidth="1"/>
    <col min="6902" max="6905" width="16.58203125" style="65" customWidth="1"/>
    <col min="6906" max="6906" width="20.33203125" style="65" customWidth="1"/>
    <col min="6907" max="7112" width="9" style="65"/>
    <col min="7113" max="7113" width="5.58203125" style="65" customWidth="1"/>
    <col min="7114" max="7114" width="71.08203125" style="65" customWidth="1"/>
    <col min="7115" max="7115" width="17.08203125" style="65" customWidth="1"/>
    <col min="7116" max="7116" width="15.58203125" style="65" customWidth="1"/>
    <col min="7117" max="7118" width="17.25" style="65" customWidth="1"/>
    <col min="7119" max="7119" width="15.33203125" style="65" customWidth="1"/>
    <col min="7120" max="7120" width="16.08203125" style="65" customWidth="1"/>
    <col min="7121" max="7121" width="0" style="65" hidden="1" customWidth="1"/>
    <col min="7122" max="7122" width="15.08203125" style="65" customWidth="1"/>
    <col min="7123" max="7123" width="13.75" style="65" customWidth="1"/>
    <col min="7124" max="7124" width="11.25" style="65" customWidth="1"/>
    <col min="7125" max="7125" width="0" style="65" hidden="1" customWidth="1"/>
    <col min="7126" max="7126" width="15.5" style="65" customWidth="1"/>
    <col min="7127" max="7156" width="0" style="65" hidden="1" customWidth="1"/>
    <col min="7157" max="7157" width="0.25" style="65" customWidth="1"/>
    <col min="7158" max="7161" width="16.58203125" style="65" customWidth="1"/>
    <col min="7162" max="7162" width="20.33203125" style="65" customWidth="1"/>
    <col min="7163" max="7368" width="9" style="65"/>
    <col min="7369" max="7369" width="5.58203125" style="65" customWidth="1"/>
    <col min="7370" max="7370" width="71.08203125" style="65" customWidth="1"/>
    <col min="7371" max="7371" width="17.08203125" style="65" customWidth="1"/>
    <col min="7372" max="7372" width="15.58203125" style="65" customWidth="1"/>
    <col min="7373" max="7374" width="17.25" style="65" customWidth="1"/>
    <col min="7375" max="7375" width="15.33203125" style="65" customWidth="1"/>
    <col min="7376" max="7376" width="16.08203125" style="65" customWidth="1"/>
    <col min="7377" max="7377" width="0" style="65" hidden="1" customWidth="1"/>
    <col min="7378" max="7378" width="15.08203125" style="65" customWidth="1"/>
    <col min="7379" max="7379" width="13.75" style="65" customWidth="1"/>
    <col min="7380" max="7380" width="11.25" style="65" customWidth="1"/>
    <col min="7381" max="7381" width="0" style="65" hidden="1" customWidth="1"/>
    <col min="7382" max="7382" width="15.5" style="65" customWidth="1"/>
    <col min="7383" max="7412" width="0" style="65" hidden="1" customWidth="1"/>
    <col min="7413" max="7413" width="0.25" style="65" customWidth="1"/>
    <col min="7414" max="7417" width="16.58203125" style="65" customWidth="1"/>
    <col min="7418" max="7418" width="20.33203125" style="65" customWidth="1"/>
    <col min="7419" max="7624" width="9" style="65"/>
    <col min="7625" max="7625" width="5.58203125" style="65" customWidth="1"/>
    <col min="7626" max="7626" width="71.08203125" style="65" customWidth="1"/>
    <col min="7627" max="7627" width="17.08203125" style="65" customWidth="1"/>
    <col min="7628" max="7628" width="15.58203125" style="65" customWidth="1"/>
    <col min="7629" max="7630" width="17.25" style="65" customWidth="1"/>
    <col min="7631" max="7631" width="15.33203125" style="65" customWidth="1"/>
    <col min="7632" max="7632" width="16.08203125" style="65" customWidth="1"/>
    <col min="7633" max="7633" width="0" style="65" hidden="1" customWidth="1"/>
    <col min="7634" max="7634" width="15.08203125" style="65" customWidth="1"/>
    <col min="7635" max="7635" width="13.75" style="65" customWidth="1"/>
    <col min="7636" max="7636" width="11.25" style="65" customWidth="1"/>
    <col min="7637" max="7637" width="0" style="65" hidden="1" customWidth="1"/>
    <col min="7638" max="7638" width="15.5" style="65" customWidth="1"/>
    <col min="7639" max="7668" width="0" style="65" hidden="1" customWidth="1"/>
    <col min="7669" max="7669" width="0.25" style="65" customWidth="1"/>
    <col min="7670" max="7673" width="16.58203125" style="65" customWidth="1"/>
    <col min="7674" max="7674" width="20.33203125" style="65" customWidth="1"/>
    <col min="7675" max="7880" width="9" style="65"/>
    <col min="7881" max="7881" width="5.58203125" style="65" customWidth="1"/>
    <col min="7882" max="7882" width="71.08203125" style="65" customWidth="1"/>
    <col min="7883" max="7883" width="17.08203125" style="65" customWidth="1"/>
    <col min="7884" max="7884" width="15.58203125" style="65" customWidth="1"/>
    <col min="7885" max="7886" width="17.25" style="65" customWidth="1"/>
    <col min="7887" max="7887" width="15.33203125" style="65" customWidth="1"/>
    <col min="7888" max="7888" width="16.08203125" style="65" customWidth="1"/>
    <col min="7889" max="7889" width="0" style="65" hidden="1" customWidth="1"/>
    <col min="7890" max="7890" width="15.08203125" style="65" customWidth="1"/>
    <col min="7891" max="7891" width="13.75" style="65" customWidth="1"/>
    <col min="7892" max="7892" width="11.25" style="65" customWidth="1"/>
    <col min="7893" max="7893" width="0" style="65" hidden="1" customWidth="1"/>
    <col min="7894" max="7894" width="15.5" style="65" customWidth="1"/>
    <col min="7895" max="7924" width="0" style="65" hidden="1" customWidth="1"/>
    <col min="7925" max="7925" width="0.25" style="65" customWidth="1"/>
    <col min="7926" max="7929" width="16.58203125" style="65" customWidth="1"/>
    <col min="7930" max="7930" width="20.33203125" style="65" customWidth="1"/>
    <col min="7931" max="8136" width="9" style="65"/>
    <col min="8137" max="8137" width="5.58203125" style="65" customWidth="1"/>
    <col min="8138" max="8138" width="71.08203125" style="65" customWidth="1"/>
    <col min="8139" max="8139" width="17.08203125" style="65" customWidth="1"/>
    <col min="8140" max="8140" width="15.58203125" style="65" customWidth="1"/>
    <col min="8141" max="8142" width="17.25" style="65" customWidth="1"/>
    <col min="8143" max="8143" width="15.33203125" style="65" customWidth="1"/>
    <col min="8144" max="8144" width="16.08203125" style="65" customWidth="1"/>
    <col min="8145" max="8145" width="0" style="65" hidden="1" customWidth="1"/>
    <col min="8146" max="8146" width="15.08203125" style="65" customWidth="1"/>
    <col min="8147" max="8147" width="13.75" style="65" customWidth="1"/>
    <col min="8148" max="8148" width="11.25" style="65" customWidth="1"/>
    <col min="8149" max="8149" width="0" style="65" hidden="1" customWidth="1"/>
    <col min="8150" max="8150" width="15.5" style="65" customWidth="1"/>
    <col min="8151" max="8180" width="0" style="65" hidden="1" customWidth="1"/>
    <col min="8181" max="8181" width="0.25" style="65" customWidth="1"/>
    <col min="8182" max="8185" width="16.58203125" style="65" customWidth="1"/>
    <col min="8186" max="8186" width="20.33203125" style="65" customWidth="1"/>
    <col min="8187" max="8392" width="9" style="65"/>
    <col min="8393" max="8393" width="5.58203125" style="65" customWidth="1"/>
    <col min="8394" max="8394" width="71.08203125" style="65" customWidth="1"/>
    <col min="8395" max="8395" width="17.08203125" style="65" customWidth="1"/>
    <col min="8396" max="8396" width="15.58203125" style="65" customWidth="1"/>
    <col min="8397" max="8398" width="17.25" style="65" customWidth="1"/>
    <col min="8399" max="8399" width="15.33203125" style="65" customWidth="1"/>
    <col min="8400" max="8400" width="16.08203125" style="65" customWidth="1"/>
    <col min="8401" max="8401" width="0" style="65" hidden="1" customWidth="1"/>
    <col min="8402" max="8402" width="15.08203125" style="65" customWidth="1"/>
    <col min="8403" max="8403" width="13.75" style="65" customWidth="1"/>
    <col min="8404" max="8404" width="11.25" style="65" customWidth="1"/>
    <col min="8405" max="8405" width="0" style="65" hidden="1" customWidth="1"/>
    <col min="8406" max="8406" width="15.5" style="65" customWidth="1"/>
    <col min="8407" max="8436" width="0" style="65" hidden="1" customWidth="1"/>
    <col min="8437" max="8437" width="0.25" style="65" customWidth="1"/>
    <col min="8438" max="8441" width="16.58203125" style="65" customWidth="1"/>
    <col min="8442" max="8442" width="20.33203125" style="65" customWidth="1"/>
    <col min="8443" max="8648" width="9" style="65"/>
    <col min="8649" max="8649" width="5.58203125" style="65" customWidth="1"/>
    <col min="8650" max="8650" width="71.08203125" style="65" customWidth="1"/>
    <col min="8651" max="8651" width="17.08203125" style="65" customWidth="1"/>
    <col min="8652" max="8652" width="15.58203125" style="65" customWidth="1"/>
    <col min="8653" max="8654" width="17.25" style="65" customWidth="1"/>
    <col min="8655" max="8655" width="15.33203125" style="65" customWidth="1"/>
    <col min="8656" max="8656" width="16.08203125" style="65" customWidth="1"/>
    <col min="8657" max="8657" width="0" style="65" hidden="1" customWidth="1"/>
    <col min="8658" max="8658" width="15.08203125" style="65" customWidth="1"/>
    <col min="8659" max="8659" width="13.75" style="65" customWidth="1"/>
    <col min="8660" max="8660" width="11.25" style="65" customWidth="1"/>
    <col min="8661" max="8661" width="0" style="65" hidden="1" customWidth="1"/>
    <col min="8662" max="8662" width="15.5" style="65" customWidth="1"/>
    <col min="8663" max="8692" width="0" style="65" hidden="1" customWidth="1"/>
    <col min="8693" max="8693" width="0.25" style="65" customWidth="1"/>
    <col min="8694" max="8697" width="16.58203125" style="65" customWidth="1"/>
    <col min="8698" max="8698" width="20.33203125" style="65" customWidth="1"/>
    <col min="8699" max="8904" width="9" style="65"/>
    <col min="8905" max="8905" width="5.58203125" style="65" customWidth="1"/>
    <col min="8906" max="8906" width="71.08203125" style="65" customWidth="1"/>
    <col min="8907" max="8907" width="17.08203125" style="65" customWidth="1"/>
    <col min="8908" max="8908" width="15.58203125" style="65" customWidth="1"/>
    <col min="8909" max="8910" width="17.25" style="65" customWidth="1"/>
    <col min="8911" max="8911" width="15.33203125" style="65" customWidth="1"/>
    <col min="8912" max="8912" width="16.08203125" style="65" customWidth="1"/>
    <col min="8913" max="8913" width="0" style="65" hidden="1" customWidth="1"/>
    <col min="8914" max="8914" width="15.08203125" style="65" customWidth="1"/>
    <col min="8915" max="8915" width="13.75" style="65" customWidth="1"/>
    <col min="8916" max="8916" width="11.25" style="65" customWidth="1"/>
    <col min="8917" max="8917" width="0" style="65" hidden="1" customWidth="1"/>
    <col min="8918" max="8918" width="15.5" style="65" customWidth="1"/>
    <col min="8919" max="8948" width="0" style="65" hidden="1" customWidth="1"/>
    <col min="8949" max="8949" width="0.25" style="65" customWidth="1"/>
    <col min="8950" max="8953" width="16.58203125" style="65" customWidth="1"/>
    <col min="8954" max="8954" width="20.33203125" style="65" customWidth="1"/>
    <col min="8955" max="9160" width="9" style="65"/>
    <col min="9161" max="9161" width="5.58203125" style="65" customWidth="1"/>
    <col min="9162" max="9162" width="71.08203125" style="65" customWidth="1"/>
    <col min="9163" max="9163" width="17.08203125" style="65" customWidth="1"/>
    <col min="9164" max="9164" width="15.58203125" style="65" customWidth="1"/>
    <col min="9165" max="9166" width="17.25" style="65" customWidth="1"/>
    <col min="9167" max="9167" width="15.33203125" style="65" customWidth="1"/>
    <col min="9168" max="9168" width="16.08203125" style="65" customWidth="1"/>
    <col min="9169" max="9169" width="0" style="65" hidden="1" customWidth="1"/>
    <col min="9170" max="9170" width="15.08203125" style="65" customWidth="1"/>
    <col min="9171" max="9171" width="13.75" style="65" customWidth="1"/>
    <col min="9172" max="9172" width="11.25" style="65" customWidth="1"/>
    <col min="9173" max="9173" width="0" style="65" hidden="1" customWidth="1"/>
    <col min="9174" max="9174" width="15.5" style="65" customWidth="1"/>
    <col min="9175" max="9204" width="0" style="65" hidden="1" customWidth="1"/>
    <col min="9205" max="9205" width="0.25" style="65" customWidth="1"/>
    <col min="9206" max="9209" width="16.58203125" style="65" customWidth="1"/>
    <col min="9210" max="9210" width="20.33203125" style="65" customWidth="1"/>
    <col min="9211" max="9416" width="9" style="65"/>
    <col min="9417" max="9417" width="5.58203125" style="65" customWidth="1"/>
    <col min="9418" max="9418" width="71.08203125" style="65" customWidth="1"/>
    <col min="9419" max="9419" width="17.08203125" style="65" customWidth="1"/>
    <col min="9420" max="9420" width="15.58203125" style="65" customWidth="1"/>
    <col min="9421" max="9422" width="17.25" style="65" customWidth="1"/>
    <col min="9423" max="9423" width="15.33203125" style="65" customWidth="1"/>
    <col min="9424" max="9424" width="16.08203125" style="65" customWidth="1"/>
    <col min="9425" max="9425" width="0" style="65" hidden="1" customWidth="1"/>
    <col min="9426" max="9426" width="15.08203125" style="65" customWidth="1"/>
    <col min="9427" max="9427" width="13.75" style="65" customWidth="1"/>
    <col min="9428" max="9428" width="11.25" style="65" customWidth="1"/>
    <col min="9429" max="9429" width="0" style="65" hidden="1" customWidth="1"/>
    <col min="9430" max="9430" width="15.5" style="65" customWidth="1"/>
    <col min="9431" max="9460" width="0" style="65" hidden="1" customWidth="1"/>
    <col min="9461" max="9461" width="0.25" style="65" customWidth="1"/>
    <col min="9462" max="9465" width="16.58203125" style="65" customWidth="1"/>
    <col min="9466" max="9466" width="20.33203125" style="65" customWidth="1"/>
    <col min="9467" max="9672" width="9" style="65"/>
    <col min="9673" max="9673" width="5.58203125" style="65" customWidth="1"/>
    <col min="9674" max="9674" width="71.08203125" style="65" customWidth="1"/>
    <col min="9675" max="9675" width="17.08203125" style="65" customWidth="1"/>
    <col min="9676" max="9676" width="15.58203125" style="65" customWidth="1"/>
    <col min="9677" max="9678" width="17.25" style="65" customWidth="1"/>
    <col min="9679" max="9679" width="15.33203125" style="65" customWidth="1"/>
    <col min="9680" max="9680" width="16.08203125" style="65" customWidth="1"/>
    <col min="9681" max="9681" width="0" style="65" hidden="1" customWidth="1"/>
    <col min="9682" max="9682" width="15.08203125" style="65" customWidth="1"/>
    <col min="9683" max="9683" width="13.75" style="65" customWidth="1"/>
    <col min="9684" max="9684" width="11.25" style="65" customWidth="1"/>
    <col min="9685" max="9685" width="0" style="65" hidden="1" customWidth="1"/>
    <col min="9686" max="9686" width="15.5" style="65" customWidth="1"/>
    <col min="9687" max="9716" width="0" style="65" hidden="1" customWidth="1"/>
    <col min="9717" max="9717" width="0.25" style="65" customWidth="1"/>
    <col min="9718" max="9721" width="16.58203125" style="65" customWidth="1"/>
    <col min="9722" max="9722" width="20.33203125" style="65" customWidth="1"/>
    <col min="9723" max="9928" width="9" style="65"/>
    <col min="9929" max="9929" width="5.58203125" style="65" customWidth="1"/>
    <col min="9930" max="9930" width="71.08203125" style="65" customWidth="1"/>
    <col min="9931" max="9931" width="17.08203125" style="65" customWidth="1"/>
    <col min="9932" max="9932" width="15.58203125" style="65" customWidth="1"/>
    <col min="9933" max="9934" width="17.25" style="65" customWidth="1"/>
    <col min="9935" max="9935" width="15.33203125" style="65" customWidth="1"/>
    <col min="9936" max="9936" width="16.08203125" style="65" customWidth="1"/>
    <col min="9937" max="9937" width="0" style="65" hidden="1" customWidth="1"/>
    <col min="9938" max="9938" width="15.08203125" style="65" customWidth="1"/>
    <col min="9939" max="9939" width="13.75" style="65" customWidth="1"/>
    <col min="9940" max="9940" width="11.25" style="65" customWidth="1"/>
    <col min="9941" max="9941" width="0" style="65" hidden="1" customWidth="1"/>
    <col min="9942" max="9942" width="15.5" style="65" customWidth="1"/>
    <col min="9943" max="9972" width="0" style="65" hidden="1" customWidth="1"/>
    <col min="9973" max="9973" width="0.25" style="65" customWidth="1"/>
    <col min="9974" max="9977" width="16.58203125" style="65" customWidth="1"/>
    <col min="9978" max="9978" width="20.33203125" style="65" customWidth="1"/>
    <col min="9979" max="10184" width="9" style="65"/>
    <col min="10185" max="10185" width="5.58203125" style="65" customWidth="1"/>
    <col min="10186" max="10186" width="71.08203125" style="65" customWidth="1"/>
    <col min="10187" max="10187" width="17.08203125" style="65" customWidth="1"/>
    <col min="10188" max="10188" width="15.58203125" style="65" customWidth="1"/>
    <col min="10189" max="10190" width="17.25" style="65" customWidth="1"/>
    <col min="10191" max="10191" width="15.33203125" style="65" customWidth="1"/>
    <col min="10192" max="10192" width="16.08203125" style="65" customWidth="1"/>
    <col min="10193" max="10193" width="0" style="65" hidden="1" customWidth="1"/>
    <col min="10194" max="10194" width="15.08203125" style="65" customWidth="1"/>
    <col min="10195" max="10195" width="13.75" style="65" customWidth="1"/>
    <col min="10196" max="10196" width="11.25" style="65" customWidth="1"/>
    <col min="10197" max="10197" width="0" style="65" hidden="1" customWidth="1"/>
    <col min="10198" max="10198" width="15.5" style="65" customWidth="1"/>
    <col min="10199" max="10228" width="0" style="65" hidden="1" customWidth="1"/>
    <col min="10229" max="10229" width="0.25" style="65" customWidth="1"/>
    <col min="10230" max="10233" width="16.58203125" style="65" customWidth="1"/>
    <col min="10234" max="10234" width="20.33203125" style="65" customWidth="1"/>
    <col min="10235" max="10440" width="9" style="65"/>
    <col min="10441" max="10441" width="5.58203125" style="65" customWidth="1"/>
    <col min="10442" max="10442" width="71.08203125" style="65" customWidth="1"/>
    <col min="10443" max="10443" width="17.08203125" style="65" customWidth="1"/>
    <col min="10444" max="10444" width="15.58203125" style="65" customWidth="1"/>
    <col min="10445" max="10446" width="17.25" style="65" customWidth="1"/>
    <col min="10447" max="10447" width="15.33203125" style="65" customWidth="1"/>
    <col min="10448" max="10448" width="16.08203125" style="65" customWidth="1"/>
    <col min="10449" max="10449" width="0" style="65" hidden="1" customWidth="1"/>
    <col min="10450" max="10450" width="15.08203125" style="65" customWidth="1"/>
    <col min="10451" max="10451" width="13.75" style="65" customWidth="1"/>
    <col min="10452" max="10452" width="11.25" style="65" customWidth="1"/>
    <col min="10453" max="10453" width="0" style="65" hidden="1" customWidth="1"/>
    <col min="10454" max="10454" width="15.5" style="65" customWidth="1"/>
    <col min="10455" max="10484" width="0" style="65" hidden="1" customWidth="1"/>
    <col min="10485" max="10485" width="0.25" style="65" customWidth="1"/>
    <col min="10486" max="10489" width="16.58203125" style="65" customWidth="1"/>
    <col min="10490" max="10490" width="20.33203125" style="65" customWidth="1"/>
    <col min="10491" max="10696" width="9" style="65"/>
    <col min="10697" max="10697" width="5.58203125" style="65" customWidth="1"/>
    <col min="10698" max="10698" width="71.08203125" style="65" customWidth="1"/>
    <col min="10699" max="10699" width="17.08203125" style="65" customWidth="1"/>
    <col min="10700" max="10700" width="15.58203125" style="65" customWidth="1"/>
    <col min="10701" max="10702" width="17.25" style="65" customWidth="1"/>
    <col min="10703" max="10703" width="15.33203125" style="65" customWidth="1"/>
    <col min="10704" max="10704" width="16.08203125" style="65" customWidth="1"/>
    <col min="10705" max="10705" width="0" style="65" hidden="1" customWidth="1"/>
    <col min="10706" max="10706" width="15.08203125" style="65" customWidth="1"/>
    <col min="10707" max="10707" width="13.75" style="65" customWidth="1"/>
    <col min="10708" max="10708" width="11.25" style="65" customWidth="1"/>
    <col min="10709" max="10709" width="0" style="65" hidden="1" customWidth="1"/>
    <col min="10710" max="10710" width="15.5" style="65" customWidth="1"/>
    <col min="10711" max="10740" width="0" style="65" hidden="1" customWidth="1"/>
    <col min="10741" max="10741" width="0.25" style="65" customWidth="1"/>
    <col min="10742" max="10745" width="16.58203125" style="65" customWidth="1"/>
    <col min="10746" max="10746" width="20.33203125" style="65" customWidth="1"/>
    <col min="10747" max="10952" width="9" style="65"/>
    <col min="10953" max="10953" width="5.58203125" style="65" customWidth="1"/>
    <col min="10954" max="10954" width="71.08203125" style="65" customWidth="1"/>
    <col min="10955" max="10955" width="17.08203125" style="65" customWidth="1"/>
    <col min="10956" max="10956" width="15.58203125" style="65" customWidth="1"/>
    <col min="10957" max="10958" width="17.25" style="65" customWidth="1"/>
    <col min="10959" max="10959" width="15.33203125" style="65" customWidth="1"/>
    <col min="10960" max="10960" width="16.08203125" style="65" customWidth="1"/>
    <col min="10961" max="10961" width="0" style="65" hidden="1" customWidth="1"/>
    <col min="10962" max="10962" width="15.08203125" style="65" customWidth="1"/>
    <col min="10963" max="10963" width="13.75" style="65" customWidth="1"/>
    <col min="10964" max="10964" width="11.25" style="65" customWidth="1"/>
    <col min="10965" max="10965" width="0" style="65" hidden="1" customWidth="1"/>
    <col min="10966" max="10966" width="15.5" style="65" customWidth="1"/>
    <col min="10967" max="10996" width="0" style="65" hidden="1" customWidth="1"/>
    <col min="10997" max="10997" width="0.25" style="65" customWidth="1"/>
    <col min="10998" max="11001" width="16.58203125" style="65" customWidth="1"/>
    <col min="11002" max="11002" width="20.33203125" style="65" customWidth="1"/>
    <col min="11003" max="11208" width="9" style="65"/>
    <col min="11209" max="11209" width="5.58203125" style="65" customWidth="1"/>
    <col min="11210" max="11210" width="71.08203125" style="65" customWidth="1"/>
    <col min="11211" max="11211" width="17.08203125" style="65" customWidth="1"/>
    <col min="11212" max="11212" width="15.58203125" style="65" customWidth="1"/>
    <col min="11213" max="11214" width="17.25" style="65" customWidth="1"/>
    <col min="11215" max="11215" width="15.33203125" style="65" customWidth="1"/>
    <col min="11216" max="11216" width="16.08203125" style="65" customWidth="1"/>
    <col min="11217" max="11217" width="0" style="65" hidden="1" customWidth="1"/>
    <col min="11218" max="11218" width="15.08203125" style="65" customWidth="1"/>
    <col min="11219" max="11219" width="13.75" style="65" customWidth="1"/>
    <col min="11220" max="11220" width="11.25" style="65" customWidth="1"/>
    <col min="11221" max="11221" width="0" style="65" hidden="1" customWidth="1"/>
    <col min="11222" max="11222" width="15.5" style="65" customWidth="1"/>
    <col min="11223" max="11252" width="0" style="65" hidden="1" customWidth="1"/>
    <col min="11253" max="11253" width="0.25" style="65" customWidth="1"/>
    <col min="11254" max="11257" width="16.58203125" style="65" customWidth="1"/>
    <col min="11258" max="11258" width="20.33203125" style="65" customWidth="1"/>
    <col min="11259" max="11464" width="9" style="65"/>
    <col min="11465" max="11465" width="5.58203125" style="65" customWidth="1"/>
    <col min="11466" max="11466" width="71.08203125" style="65" customWidth="1"/>
    <col min="11467" max="11467" width="17.08203125" style="65" customWidth="1"/>
    <col min="11468" max="11468" width="15.58203125" style="65" customWidth="1"/>
    <col min="11469" max="11470" width="17.25" style="65" customWidth="1"/>
    <col min="11471" max="11471" width="15.33203125" style="65" customWidth="1"/>
    <col min="11472" max="11472" width="16.08203125" style="65" customWidth="1"/>
    <col min="11473" max="11473" width="0" style="65" hidden="1" customWidth="1"/>
    <col min="11474" max="11474" width="15.08203125" style="65" customWidth="1"/>
    <col min="11475" max="11475" width="13.75" style="65" customWidth="1"/>
    <col min="11476" max="11476" width="11.25" style="65" customWidth="1"/>
    <col min="11477" max="11477" width="0" style="65" hidden="1" customWidth="1"/>
    <col min="11478" max="11478" width="15.5" style="65" customWidth="1"/>
    <col min="11479" max="11508" width="0" style="65" hidden="1" customWidth="1"/>
    <col min="11509" max="11509" width="0.25" style="65" customWidth="1"/>
    <col min="11510" max="11513" width="16.58203125" style="65" customWidth="1"/>
    <col min="11514" max="11514" width="20.33203125" style="65" customWidth="1"/>
    <col min="11515" max="11720" width="9" style="65"/>
    <col min="11721" max="11721" width="5.58203125" style="65" customWidth="1"/>
    <col min="11722" max="11722" width="71.08203125" style="65" customWidth="1"/>
    <col min="11723" max="11723" width="17.08203125" style="65" customWidth="1"/>
    <col min="11724" max="11724" width="15.58203125" style="65" customWidth="1"/>
    <col min="11725" max="11726" width="17.25" style="65" customWidth="1"/>
    <col min="11727" max="11727" width="15.33203125" style="65" customWidth="1"/>
    <col min="11728" max="11728" width="16.08203125" style="65" customWidth="1"/>
    <col min="11729" max="11729" width="0" style="65" hidden="1" customWidth="1"/>
    <col min="11730" max="11730" width="15.08203125" style="65" customWidth="1"/>
    <col min="11731" max="11731" width="13.75" style="65" customWidth="1"/>
    <col min="11732" max="11732" width="11.25" style="65" customWidth="1"/>
    <col min="11733" max="11733" width="0" style="65" hidden="1" customWidth="1"/>
    <col min="11734" max="11734" width="15.5" style="65" customWidth="1"/>
    <col min="11735" max="11764" width="0" style="65" hidden="1" customWidth="1"/>
    <col min="11765" max="11765" width="0.25" style="65" customWidth="1"/>
    <col min="11766" max="11769" width="16.58203125" style="65" customWidth="1"/>
    <col min="11770" max="11770" width="20.33203125" style="65" customWidth="1"/>
    <col min="11771" max="11976" width="9" style="65"/>
    <col min="11977" max="11977" width="5.58203125" style="65" customWidth="1"/>
    <col min="11978" max="11978" width="71.08203125" style="65" customWidth="1"/>
    <col min="11979" max="11979" width="17.08203125" style="65" customWidth="1"/>
    <col min="11980" max="11980" width="15.58203125" style="65" customWidth="1"/>
    <col min="11981" max="11982" width="17.25" style="65" customWidth="1"/>
    <col min="11983" max="11983" width="15.33203125" style="65" customWidth="1"/>
    <col min="11984" max="11984" width="16.08203125" style="65" customWidth="1"/>
    <col min="11985" max="11985" width="0" style="65" hidden="1" customWidth="1"/>
    <col min="11986" max="11986" width="15.08203125" style="65" customWidth="1"/>
    <col min="11987" max="11987" width="13.75" style="65" customWidth="1"/>
    <col min="11988" max="11988" width="11.25" style="65" customWidth="1"/>
    <col min="11989" max="11989" width="0" style="65" hidden="1" customWidth="1"/>
    <col min="11990" max="11990" width="15.5" style="65" customWidth="1"/>
    <col min="11991" max="12020" width="0" style="65" hidden="1" customWidth="1"/>
    <col min="12021" max="12021" width="0.25" style="65" customWidth="1"/>
    <col min="12022" max="12025" width="16.58203125" style="65" customWidth="1"/>
    <col min="12026" max="12026" width="20.33203125" style="65" customWidth="1"/>
    <col min="12027" max="12232" width="9" style="65"/>
    <col min="12233" max="12233" width="5.58203125" style="65" customWidth="1"/>
    <col min="12234" max="12234" width="71.08203125" style="65" customWidth="1"/>
    <col min="12235" max="12235" width="17.08203125" style="65" customWidth="1"/>
    <col min="12236" max="12236" width="15.58203125" style="65" customWidth="1"/>
    <col min="12237" max="12238" width="17.25" style="65" customWidth="1"/>
    <col min="12239" max="12239" width="15.33203125" style="65" customWidth="1"/>
    <col min="12240" max="12240" width="16.08203125" style="65" customWidth="1"/>
    <col min="12241" max="12241" width="0" style="65" hidden="1" customWidth="1"/>
    <col min="12242" max="12242" width="15.08203125" style="65" customWidth="1"/>
    <col min="12243" max="12243" width="13.75" style="65" customWidth="1"/>
    <col min="12244" max="12244" width="11.25" style="65" customWidth="1"/>
    <col min="12245" max="12245" width="0" style="65" hidden="1" customWidth="1"/>
    <col min="12246" max="12246" width="15.5" style="65" customWidth="1"/>
    <col min="12247" max="12276" width="0" style="65" hidden="1" customWidth="1"/>
    <col min="12277" max="12277" width="0.25" style="65" customWidth="1"/>
    <col min="12278" max="12281" width="16.58203125" style="65" customWidth="1"/>
    <col min="12282" max="12282" width="20.33203125" style="65" customWidth="1"/>
    <col min="12283" max="12488" width="9" style="65"/>
    <col min="12489" max="12489" width="5.58203125" style="65" customWidth="1"/>
    <col min="12490" max="12490" width="71.08203125" style="65" customWidth="1"/>
    <col min="12491" max="12491" width="17.08203125" style="65" customWidth="1"/>
    <col min="12492" max="12492" width="15.58203125" style="65" customWidth="1"/>
    <col min="12493" max="12494" width="17.25" style="65" customWidth="1"/>
    <col min="12495" max="12495" width="15.33203125" style="65" customWidth="1"/>
    <col min="12496" max="12496" width="16.08203125" style="65" customWidth="1"/>
    <col min="12497" max="12497" width="0" style="65" hidden="1" customWidth="1"/>
    <col min="12498" max="12498" width="15.08203125" style="65" customWidth="1"/>
    <col min="12499" max="12499" width="13.75" style="65" customWidth="1"/>
    <col min="12500" max="12500" width="11.25" style="65" customWidth="1"/>
    <col min="12501" max="12501" width="0" style="65" hidden="1" customWidth="1"/>
    <col min="12502" max="12502" width="15.5" style="65" customWidth="1"/>
    <col min="12503" max="12532" width="0" style="65" hidden="1" customWidth="1"/>
    <col min="12533" max="12533" width="0.25" style="65" customWidth="1"/>
    <col min="12534" max="12537" width="16.58203125" style="65" customWidth="1"/>
    <col min="12538" max="12538" width="20.33203125" style="65" customWidth="1"/>
    <col min="12539" max="12744" width="9" style="65"/>
    <col min="12745" max="12745" width="5.58203125" style="65" customWidth="1"/>
    <col min="12746" max="12746" width="71.08203125" style="65" customWidth="1"/>
    <col min="12747" max="12747" width="17.08203125" style="65" customWidth="1"/>
    <col min="12748" max="12748" width="15.58203125" style="65" customWidth="1"/>
    <col min="12749" max="12750" width="17.25" style="65" customWidth="1"/>
    <col min="12751" max="12751" width="15.33203125" style="65" customWidth="1"/>
    <col min="12752" max="12752" width="16.08203125" style="65" customWidth="1"/>
    <col min="12753" max="12753" width="0" style="65" hidden="1" customWidth="1"/>
    <col min="12754" max="12754" width="15.08203125" style="65" customWidth="1"/>
    <col min="12755" max="12755" width="13.75" style="65" customWidth="1"/>
    <col min="12756" max="12756" width="11.25" style="65" customWidth="1"/>
    <col min="12757" max="12757" width="0" style="65" hidden="1" customWidth="1"/>
    <col min="12758" max="12758" width="15.5" style="65" customWidth="1"/>
    <col min="12759" max="12788" width="0" style="65" hidden="1" customWidth="1"/>
    <col min="12789" max="12789" width="0.25" style="65" customWidth="1"/>
    <col min="12790" max="12793" width="16.58203125" style="65" customWidth="1"/>
    <col min="12794" max="12794" width="20.33203125" style="65" customWidth="1"/>
    <col min="12795" max="13000" width="9" style="65"/>
    <col min="13001" max="13001" width="5.58203125" style="65" customWidth="1"/>
    <col min="13002" max="13002" width="71.08203125" style="65" customWidth="1"/>
    <col min="13003" max="13003" width="17.08203125" style="65" customWidth="1"/>
    <col min="13004" max="13004" width="15.58203125" style="65" customWidth="1"/>
    <col min="13005" max="13006" width="17.25" style="65" customWidth="1"/>
    <col min="13007" max="13007" width="15.33203125" style="65" customWidth="1"/>
    <col min="13008" max="13008" width="16.08203125" style="65" customWidth="1"/>
    <col min="13009" max="13009" width="0" style="65" hidden="1" customWidth="1"/>
    <col min="13010" max="13010" width="15.08203125" style="65" customWidth="1"/>
    <col min="13011" max="13011" width="13.75" style="65" customWidth="1"/>
    <col min="13012" max="13012" width="11.25" style="65" customWidth="1"/>
    <col min="13013" max="13013" width="0" style="65" hidden="1" customWidth="1"/>
    <col min="13014" max="13014" width="15.5" style="65" customWidth="1"/>
    <col min="13015" max="13044" width="0" style="65" hidden="1" customWidth="1"/>
    <col min="13045" max="13045" width="0.25" style="65" customWidth="1"/>
    <col min="13046" max="13049" width="16.58203125" style="65" customWidth="1"/>
    <col min="13050" max="13050" width="20.33203125" style="65" customWidth="1"/>
    <col min="13051" max="13256" width="9" style="65"/>
    <col min="13257" max="13257" width="5.58203125" style="65" customWidth="1"/>
    <col min="13258" max="13258" width="71.08203125" style="65" customWidth="1"/>
    <col min="13259" max="13259" width="17.08203125" style="65" customWidth="1"/>
    <col min="13260" max="13260" width="15.58203125" style="65" customWidth="1"/>
    <col min="13261" max="13262" width="17.25" style="65" customWidth="1"/>
    <col min="13263" max="13263" width="15.33203125" style="65" customWidth="1"/>
    <col min="13264" max="13264" width="16.08203125" style="65" customWidth="1"/>
    <col min="13265" max="13265" width="0" style="65" hidden="1" customWidth="1"/>
    <col min="13266" max="13266" width="15.08203125" style="65" customWidth="1"/>
    <col min="13267" max="13267" width="13.75" style="65" customWidth="1"/>
    <col min="13268" max="13268" width="11.25" style="65" customWidth="1"/>
    <col min="13269" max="13269" width="0" style="65" hidden="1" customWidth="1"/>
    <col min="13270" max="13270" width="15.5" style="65" customWidth="1"/>
    <col min="13271" max="13300" width="0" style="65" hidden="1" customWidth="1"/>
    <col min="13301" max="13301" width="0.25" style="65" customWidth="1"/>
    <col min="13302" max="13305" width="16.58203125" style="65" customWidth="1"/>
    <col min="13306" max="13306" width="20.33203125" style="65" customWidth="1"/>
    <col min="13307" max="13512" width="9" style="65"/>
    <col min="13513" max="13513" width="5.58203125" style="65" customWidth="1"/>
    <col min="13514" max="13514" width="71.08203125" style="65" customWidth="1"/>
    <col min="13515" max="13515" width="17.08203125" style="65" customWidth="1"/>
    <col min="13516" max="13516" width="15.58203125" style="65" customWidth="1"/>
    <col min="13517" max="13518" width="17.25" style="65" customWidth="1"/>
    <col min="13519" max="13519" width="15.33203125" style="65" customWidth="1"/>
    <col min="13520" max="13520" width="16.08203125" style="65" customWidth="1"/>
    <col min="13521" max="13521" width="0" style="65" hidden="1" customWidth="1"/>
    <col min="13522" max="13522" width="15.08203125" style="65" customWidth="1"/>
    <col min="13523" max="13523" width="13.75" style="65" customWidth="1"/>
    <col min="13524" max="13524" width="11.25" style="65" customWidth="1"/>
    <col min="13525" max="13525" width="0" style="65" hidden="1" customWidth="1"/>
    <col min="13526" max="13526" width="15.5" style="65" customWidth="1"/>
    <col min="13527" max="13556" width="0" style="65" hidden="1" customWidth="1"/>
    <col min="13557" max="13557" width="0.25" style="65" customWidth="1"/>
    <col min="13558" max="13561" width="16.58203125" style="65" customWidth="1"/>
    <col min="13562" max="13562" width="20.33203125" style="65" customWidth="1"/>
    <col min="13563" max="13768" width="9" style="65"/>
    <col min="13769" max="13769" width="5.58203125" style="65" customWidth="1"/>
    <col min="13770" max="13770" width="71.08203125" style="65" customWidth="1"/>
    <col min="13771" max="13771" width="17.08203125" style="65" customWidth="1"/>
    <col min="13772" max="13772" width="15.58203125" style="65" customWidth="1"/>
    <col min="13773" max="13774" width="17.25" style="65" customWidth="1"/>
    <col min="13775" max="13775" width="15.33203125" style="65" customWidth="1"/>
    <col min="13776" max="13776" width="16.08203125" style="65" customWidth="1"/>
    <col min="13777" max="13777" width="0" style="65" hidden="1" customWidth="1"/>
    <col min="13778" max="13778" width="15.08203125" style="65" customWidth="1"/>
    <col min="13779" max="13779" width="13.75" style="65" customWidth="1"/>
    <col min="13780" max="13780" width="11.25" style="65" customWidth="1"/>
    <col min="13781" max="13781" width="0" style="65" hidden="1" customWidth="1"/>
    <col min="13782" max="13782" width="15.5" style="65" customWidth="1"/>
    <col min="13783" max="13812" width="0" style="65" hidden="1" customWidth="1"/>
    <col min="13813" max="13813" width="0.25" style="65" customWidth="1"/>
    <col min="13814" max="13817" width="16.58203125" style="65" customWidth="1"/>
    <col min="13818" max="13818" width="20.33203125" style="65" customWidth="1"/>
    <col min="13819" max="14024" width="9" style="65"/>
    <col min="14025" max="14025" width="5.58203125" style="65" customWidth="1"/>
    <col min="14026" max="14026" width="71.08203125" style="65" customWidth="1"/>
    <col min="14027" max="14027" width="17.08203125" style="65" customWidth="1"/>
    <col min="14028" max="14028" width="15.58203125" style="65" customWidth="1"/>
    <col min="14029" max="14030" width="17.25" style="65" customWidth="1"/>
    <col min="14031" max="14031" width="15.33203125" style="65" customWidth="1"/>
    <col min="14032" max="14032" width="16.08203125" style="65" customWidth="1"/>
    <col min="14033" max="14033" width="0" style="65" hidden="1" customWidth="1"/>
    <col min="14034" max="14034" width="15.08203125" style="65" customWidth="1"/>
    <col min="14035" max="14035" width="13.75" style="65" customWidth="1"/>
    <col min="14036" max="14036" width="11.25" style="65" customWidth="1"/>
    <col min="14037" max="14037" width="0" style="65" hidden="1" customWidth="1"/>
    <col min="14038" max="14038" width="15.5" style="65" customWidth="1"/>
    <col min="14039" max="14068" width="0" style="65" hidden="1" customWidth="1"/>
    <col min="14069" max="14069" width="0.25" style="65" customWidth="1"/>
    <col min="14070" max="14073" width="16.58203125" style="65" customWidth="1"/>
    <col min="14074" max="14074" width="20.33203125" style="65" customWidth="1"/>
    <col min="14075" max="14280" width="9" style="65"/>
    <col min="14281" max="14281" width="5.58203125" style="65" customWidth="1"/>
    <col min="14282" max="14282" width="71.08203125" style="65" customWidth="1"/>
    <col min="14283" max="14283" width="17.08203125" style="65" customWidth="1"/>
    <col min="14284" max="14284" width="15.58203125" style="65" customWidth="1"/>
    <col min="14285" max="14286" width="17.25" style="65" customWidth="1"/>
    <col min="14287" max="14287" width="15.33203125" style="65" customWidth="1"/>
    <col min="14288" max="14288" width="16.08203125" style="65" customWidth="1"/>
    <col min="14289" max="14289" width="0" style="65" hidden="1" customWidth="1"/>
    <col min="14290" max="14290" width="15.08203125" style="65" customWidth="1"/>
    <col min="14291" max="14291" width="13.75" style="65" customWidth="1"/>
    <col min="14292" max="14292" width="11.25" style="65" customWidth="1"/>
    <col min="14293" max="14293" width="0" style="65" hidden="1" customWidth="1"/>
    <col min="14294" max="14294" width="15.5" style="65" customWidth="1"/>
    <col min="14295" max="14324" width="0" style="65" hidden="1" customWidth="1"/>
    <col min="14325" max="14325" width="0.25" style="65" customWidth="1"/>
    <col min="14326" max="14329" width="16.58203125" style="65" customWidth="1"/>
    <col min="14330" max="14330" width="20.33203125" style="65" customWidth="1"/>
    <col min="14331" max="14536" width="9" style="65"/>
    <col min="14537" max="14537" width="5.58203125" style="65" customWidth="1"/>
    <col min="14538" max="14538" width="71.08203125" style="65" customWidth="1"/>
    <col min="14539" max="14539" width="17.08203125" style="65" customWidth="1"/>
    <col min="14540" max="14540" width="15.58203125" style="65" customWidth="1"/>
    <col min="14541" max="14542" width="17.25" style="65" customWidth="1"/>
    <col min="14543" max="14543" width="15.33203125" style="65" customWidth="1"/>
    <col min="14544" max="14544" width="16.08203125" style="65" customWidth="1"/>
    <col min="14545" max="14545" width="0" style="65" hidden="1" customWidth="1"/>
    <col min="14546" max="14546" width="15.08203125" style="65" customWidth="1"/>
    <col min="14547" max="14547" width="13.75" style="65" customWidth="1"/>
    <col min="14548" max="14548" width="11.25" style="65" customWidth="1"/>
    <col min="14549" max="14549" width="0" style="65" hidden="1" customWidth="1"/>
    <col min="14550" max="14550" width="15.5" style="65" customWidth="1"/>
    <col min="14551" max="14580" width="0" style="65" hidden="1" customWidth="1"/>
    <col min="14581" max="14581" width="0.25" style="65" customWidth="1"/>
    <col min="14582" max="14585" width="16.58203125" style="65" customWidth="1"/>
    <col min="14586" max="14586" width="20.33203125" style="65" customWidth="1"/>
    <col min="14587" max="14792" width="9" style="65"/>
    <col min="14793" max="14793" width="5.58203125" style="65" customWidth="1"/>
    <col min="14794" max="14794" width="71.08203125" style="65" customWidth="1"/>
    <col min="14795" max="14795" width="17.08203125" style="65" customWidth="1"/>
    <col min="14796" max="14796" width="15.58203125" style="65" customWidth="1"/>
    <col min="14797" max="14798" width="17.25" style="65" customWidth="1"/>
    <col min="14799" max="14799" width="15.33203125" style="65" customWidth="1"/>
    <col min="14800" max="14800" width="16.08203125" style="65" customWidth="1"/>
    <col min="14801" max="14801" width="0" style="65" hidden="1" customWidth="1"/>
    <col min="14802" max="14802" width="15.08203125" style="65" customWidth="1"/>
    <col min="14803" max="14803" width="13.75" style="65" customWidth="1"/>
    <col min="14804" max="14804" width="11.25" style="65" customWidth="1"/>
    <col min="14805" max="14805" width="0" style="65" hidden="1" customWidth="1"/>
    <col min="14806" max="14806" width="15.5" style="65" customWidth="1"/>
    <col min="14807" max="14836" width="0" style="65" hidden="1" customWidth="1"/>
    <col min="14837" max="14837" width="0.25" style="65" customWidth="1"/>
    <col min="14838" max="14841" width="16.58203125" style="65" customWidth="1"/>
    <col min="14842" max="14842" width="20.33203125" style="65" customWidth="1"/>
    <col min="14843" max="15048" width="9" style="65"/>
    <col min="15049" max="15049" width="5.58203125" style="65" customWidth="1"/>
    <col min="15050" max="15050" width="71.08203125" style="65" customWidth="1"/>
    <col min="15051" max="15051" width="17.08203125" style="65" customWidth="1"/>
    <col min="15052" max="15052" width="15.58203125" style="65" customWidth="1"/>
    <col min="15053" max="15054" width="17.25" style="65" customWidth="1"/>
    <col min="15055" max="15055" width="15.33203125" style="65" customWidth="1"/>
    <col min="15056" max="15056" width="16.08203125" style="65" customWidth="1"/>
    <col min="15057" max="15057" width="0" style="65" hidden="1" customWidth="1"/>
    <col min="15058" max="15058" width="15.08203125" style="65" customWidth="1"/>
    <col min="15059" max="15059" width="13.75" style="65" customWidth="1"/>
    <col min="15060" max="15060" width="11.25" style="65" customWidth="1"/>
    <col min="15061" max="15061" width="0" style="65" hidden="1" customWidth="1"/>
    <col min="15062" max="15062" width="15.5" style="65" customWidth="1"/>
    <col min="15063" max="15092" width="0" style="65" hidden="1" customWidth="1"/>
    <col min="15093" max="15093" width="0.25" style="65" customWidth="1"/>
    <col min="15094" max="15097" width="16.58203125" style="65" customWidth="1"/>
    <col min="15098" max="15098" width="20.33203125" style="65" customWidth="1"/>
    <col min="15099" max="15304" width="9" style="65"/>
    <col min="15305" max="15305" width="5.58203125" style="65" customWidth="1"/>
    <col min="15306" max="15306" width="71.08203125" style="65" customWidth="1"/>
    <col min="15307" max="15307" width="17.08203125" style="65" customWidth="1"/>
    <col min="15308" max="15308" width="15.58203125" style="65" customWidth="1"/>
    <col min="15309" max="15310" width="17.25" style="65" customWidth="1"/>
    <col min="15311" max="15311" width="15.33203125" style="65" customWidth="1"/>
    <col min="15312" max="15312" width="16.08203125" style="65" customWidth="1"/>
    <col min="15313" max="15313" width="0" style="65" hidden="1" customWidth="1"/>
    <col min="15314" max="15314" width="15.08203125" style="65" customWidth="1"/>
    <col min="15315" max="15315" width="13.75" style="65" customWidth="1"/>
    <col min="15316" max="15316" width="11.25" style="65" customWidth="1"/>
    <col min="15317" max="15317" width="0" style="65" hidden="1" customWidth="1"/>
    <col min="15318" max="15318" width="15.5" style="65" customWidth="1"/>
    <col min="15319" max="15348" width="0" style="65" hidden="1" customWidth="1"/>
    <col min="15349" max="15349" width="0.25" style="65" customWidth="1"/>
    <col min="15350" max="15353" width="16.58203125" style="65" customWidth="1"/>
    <col min="15354" max="15354" width="20.33203125" style="65" customWidth="1"/>
    <col min="15355" max="15560" width="9" style="65"/>
    <col min="15561" max="15561" width="5.58203125" style="65" customWidth="1"/>
    <col min="15562" max="15562" width="71.08203125" style="65" customWidth="1"/>
    <col min="15563" max="15563" width="17.08203125" style="65" customWidth="1"/>
    <col min="15564" max="15564" width="15.58203125" style="65" customWidth="1"/>
    <col min="15565" max="15566" width="17.25" style="65" customWidth="1"/>
    <col min="15567" max="15567" width="15.33203125" style="65" customWidth="1"/>
    <col min="15568" max="15568" width="16.08203125" style="65" customWidth="1"/>
    <col min="15569" max="15569" width="0" style="65" hidden="1" customWidth="1"/>
    <col min="15570" max="15570" width="15.08203125" style="65" customWidth="1"/>
    <col min="15571" max="15571" width="13.75" style="65" customWidth="1"/>
    <col min="15572" max="15572" width="11.25" style="65" customWidth="1"/>
    <col min="15573" max="15573" width="0" style="65" hidden="1" customWidth="1"/>
    <col min="15574" max="15574" width="15.5" style="65" customWidth="1"/>
    <col min="15575" max="15604" width="0" style="65" hidden="1" customWidth="1"/>
    <col min="15605" max="15605" width="0.25" style="65" customWidth="1"/>
    <col min="15606" max="15609" width="16.58203125" style="65" customWidth="1"/>
    <col min="15610" max="15610" width="20.33203125" style="65" customWidth="1"/>
    <col min="15611" max="15816" width="9" style="65"/>
    <col min="15817" max="15817" width="5.58203125" style="65" customWidth="1"/>
    <col min="15818" max="15818" width="71.08203125" style="65" customWidth="1"/>
    <col min="15819" max="15819" width="17.08203125" style="65" customWidth="1"/>
    <col min="15820" max="15820" width="15.58203125" style="65" customWidth="1"/>
    <col min="15821" max="15822" width="17.25" style="65" customWidth="1"/>
    <col min="15823" max="15823" width="15.33203125" style="65" customWidth="1"/>
    <col min="15824" max="15824" width="16.08203125" style="65" customWidth="1"/>
    <col min="15825" max="15825" width="0" style="65" hidden="1" customWidth="1"/>
    <col min="15826" max="15826" width="15.08203125" style="65" customWidth="1"/>
    <col min="15827" max="15827" width="13.75" style="65" customWidth="1"/>
    <col min="15828" max="15828" width="11.25" style="65" customWidth="1"/>
    <col min="15829" max="15829" width="0" style="65" hidden="1" customWidth="1"/>
    <col min="15830" max="15830" width="15.5" style="65" customWidth="1"/>
    <col min="15831" max="15860" width="0" style="65" hidden="1" customWidth="1"/>
    <col min="15861" max="15861" width="0.25" style="65" customWidth="1"/>
    <col min="15862" max="15865" width="16.58203125" style="65" customWidth="1"/>
    <col min="15866" max="15866" width="20.33203125" style="65" customWidth="1"/>
    <col min="15867" max="16072" width="9" style="65"/>
    <col min="16073" max="16073" width="5.58203125" style="65" customWidth="1"/>
    <col min="16074" max="16074" width="71.08203125" style="65" customWidth="1"/>
    <col min="16075" max="16075" width="17.08203125" style="65" customWidth="1"/>
    <col min="16076" max="16076" width="15.58203125" style="65" customWidth="1"/>
    <col min="16077" max="16078" width="17.25" style="65" customWidth="1"/>
    <col min="16079" max="16079" width="15.33203125" style="65" customWidth="1"/>
    <col min="16080" max="16080" width="16.08203125" style="65" customWidth="1"/>
    <col min="16081" max="16081" width="0" style="65" hidden="1" customWidth="1"/>
    <col min="16082" max="16082" width="15.08203125" style="65" customWidth="1"/>
    <col min="16083" max="16083" width="13.75" style="65" customWidth="1"/>
    <col min="16084" max="16084" width="11.25" style="65" customWidth="1"/>
    <col min="16085" max="16085" width="0" style="65" hidden="1" customWidth="1"/>
    <col min="16086" max="16086" width="15.5" style="65" customWidth="1"/>
    <col min="16087" max="16116" width="0" style="65" hidden="1" customWidth="1"/>
    <col min="16117" max="16117" width="0.25" style="65" customWidth="1"/>
    <col min="16118" max="16121" width="16.58203125" style="65" customWidth="1"/>
    <col min="16122" max="16122" width="20.33203125" style="65" customWidth="1"/>
    <col min="16123" max="16383" width="9" style="65"/>
    <col min="16384" max="16384" width="9" style="65" customWidth="1"/>
  </cols>
  <sheetData>
    <row r="1" spans="1:11" ht="22" customHeight="1" x14ac:dyDescent="0.35">
      <c r="G1" s="133" t="s">
        <v>216</v>
      </c>
      <c r="H1" s="129"/>
      <c r="I1" s="129"/>
    </row>
    <row r="2" spans="1:11" ht="27.75" customHeight="1" x14ac:dyDescent="0.35">
      <c r="A2" s="600" t="s">
        <v>364</v>
      </c>
      <c r="B2" s="600"/>
      <c r="C2" s="600"/>
      <c r="D2" s="600"/>
      <c r="E2" s="600"/>
      <c r="F2" s="600"/>
      <c r="G2" s="600"/>
      <c r="H2" s="92"/>
      <c r="I2" s="92"/>
    </row>
    <row r="3" spans="1:11" ht="24.75" customHeight="1" x14ac:dyDescent="0.35">
      <c r="A3" s="601" t="str">
        <f>'DU TOAN CHI NS THEO LV-34'!A3:C3</f>
        <v>( Kèm theo quyết định 370/QĐ-UBND ngày 22 tháng 9  năm 2025 của UBND xã  Tân Kỳ )</v>
      </c>
      <c r="B3" s="601"/>
      <c r="C3" s="601"/>
      <c r="D3" s="601"/>
      <c r="E3" s="601"/>
      <c r="F3" s="601"/>
      <c r="G3" s="601"/>
      <c r="H3" s="124"/>
      <c r="I3" s="124"/>
    </row>
    <row r="4" spans="1:11" ht="26.25" customHeight="1" x14ac:dyDescent="0.35">
      <c r="A4" s="92"/>
      <c r="B4" s="93"/>
      <c r="C4" s="94"/>
      <c r="D4" s="94"/>
      <c r="E4" s="95"/>
      <c r="F4" s="603" t="s">
        <v>160</v>
      </c>
      <c r="G4" s="603"/>
      <c r="H4" s="111"/>
      <c r="I4" s="111"/>
    </row>
    <row r="5" spans="1:11" ht="24" customHeight="1" x14ac:dyDescent="0.35">
      <c r="A5" s="602" t="s">
        <v>0</v>
      </c>
      <c r="B5" s="602" t="s">
        <v>161</v>
      </c>
      <c r="C5" s="602" t="s">
        <v>212</v>
      </c>
      <c r="D5" s="602" t="s">
        <v>162</v>
      </c>
      <c r="E5" s="599" t="s">
        <v>208</v>
      </c>
      <c r="F5" s="599"/>
      <c r="G5" s="599"/>
      <c r="H5" s="130"/>
      <c r="I5" s="130"/>
    </row>
    <row r="6" spans="1:11" ht="24" customHeight="1" x14ac:dyDescent="0.35">
      <c r="A6" s="602"/>
      <c r="B6" s="602"/>
      <c r="C6" s="602"/>
      <c r="D6" s="602"/>
      <c r="E6" s="599" t="s">
        <v>237</v>
      </c>
      <c r="F6" s="599"/>
      <c r="G6" s="599" t="s">
        <v>199</v>
      </c>
      <c r="H6" s="130"/>
      <c r="I6" s="130"/>
    </row>
    <row r="7" spans="1:11" ht="6.75" customHeight="1" x14ac:dyDescent="0.35">
      <c r="A7" s="602"/>
      <c r="B7" s="602"/>
      <c r="C7" s="602"/>
      <c r="D7" s="602"/>
      <c r="E7" s="599" t="s">
        <v>236</v>
      </c>
      <c r="F7" s="599" t="s">
        <v>363</v>
      </c>
      <c r="G7" s="599"/>
      <c r="H7" s="130"/>
      <c r="I7" s="130"/>
    </row>
    <row r="8" spans="1:11" ht="66.75" customHeight="1" x14ac:dyDescent="0.35">
      <c r="A8" s="602"/>
      <c r="B8" s="602"/>
      <c r="C8" s="602"/>
      <c r="D8" s="602"/>
      <c r="E8" s="599"/>
      <c r="F8" s="599"/>
      <c r="G8" s="599"/>
      <c r="H8" s="130"/>
      <c r="I8" s="130"/>
    </row>
    <row r="9" spans="1:11" s="114" customFormat="1" ht="25.5" customHeight="1" x14ac:dyDescent="0.35">
      <c r="A9" s="96" t="s">
        <v>2</v>
      </c>
      <c r="B9" s="96" t="s">
        <v>3</v>
      </c>
      <c r="C9" s="96" t="s">
        <v>211</v>
      </c>
      <c r="D9" s="96" t="s">
        <v>200</v>
      </c>
      <c r="E9" s="136">
        <v>3</v>
      </c>
      <c r="F9" s="136">
        <v>4</v>
      </c>
      <c r="G9" s="136">
        <v>5</v>
      </c>
      <c r="H9" s="154"/>
      <c r="I9" s="154"/>
      <c r="J9" s="279"/>
    </row>
    <row r="10" spans="1:11" s="148" customFormat="1" ht="33.75" customHeight="1" x14ac:dyDescent="0.35">
      <c r="A10" s="142"/>
      <c r="B10" s="143" t="s">
        <v>189</v>
      </c>
      <c r="C10" s="144">
        <f>C11+C40</f>
        <v>111181000000</v>
      </c>
      <c r="D10" s="144">
        <f>D11+D40</f>
        <v>103893991448</v>
      </c>
      <c r="E10" s="144">
        <f t="shared" ref="E10" si="0">E11+E40</f>
        <v>47494694267</v>
      </c>
      <c r="F10" s="144">
        <f>F11+F40</f>
        <v>56399297181</v>
      </c>
      <c r="G10" s="144">
        <f>G11+G40</f>
        <v>7287008552</v>
      </c>
      <c r="H10" s="141">
        <f>E10+F10+G10</f>
        <v>111181000000</v>
      </c>
      <c r="I10" s="141" t="e">
        <f>#REF!-H10</f>
        <v>#REF!</v>
      </c>
      <c r="J10" s="147"/>
      <c r="K10" s="147"/>
    </row>
    <row r="11" spans="1:11" s="149" customFormat="1" ht="33.75" customHeight="1" x14ac:dyDescent="0.35">
      <c r="A11" s="139" t="s">
        <v>2</v>
      </c>
      <c r="B11" s="140" t="s">
        <v>190</v>
      </c>
      <c r="C11" s="138">
        <f t="shared" ref="C11" si="1">C12+C15+C38</f>
        <v>81746000000</v>
      </c>
      <c r="D11" s="138">
        <f>D12+D15+D38</f>
        <v>74458991448</v>
      </c>
      <c r="E11" s="145">
        <f>E12+E15+E38</f>
        <v>46237694267</v>
      </c>
      <c r="F11" s="145">
        <f t="shared" ref="F11:G11" si="2">F12+F15+F38</f>
        <v>28221297181</v>
      </c>
      <c r="G11" s="145">
        <f t="shared" si="2"/>
        <v>7287008552</v>
      </c>
      <c r="H11" s="141">
        <f t="shared" ref="H11:H49" si="3">E11+F11+G11</f>
        <v>81746000000</v>
      </c>
      <c r="I11" s="141" t="e">
        <f>#REF!-H11</f>
        <v>#REF!</v>
      </c>
      <c r="J11" s="147"/>
      <c r="K11" s="147"/>
    </row>
    <row r="12" spans="1:11" s="149" customFormat="1" ht="33.75" customHeight="1" x14ac:dyDescent="0.35">
      <c r="A12" s="139" t="s">
        <v>6</v>
      </c>
      <c r="B12" s="140" t="s">
        <v>153</v>
      </c>
      <c r="C12" s="138">
        <f>D12+G12</f>
        <v>3122000000</v>
      </c>
      <c r="D12" s="138">
        <f>SUM(D13:D14)</f>
        <v>3121808454</v>
      </c>
      <c r="E12" s="138">
        <f>SUM(E13:E14)</f>
        <v>0</v>
      </c>
      <c r="F12" s="138">
        <f>SUM(F13:F14)</f>
        <v>3121808454</v>
      </c>
      <c r="G12" s="138">
        <f>SUM(G13:G14)</f>
        <v>191546</v>
      </c>
      <c r="H12" s="141">
        <f t="shared" si="3"/>
        <v>3122000000</v>
      </c>
      <c r="I12" s="141" t="e">
        <f>#REF!-H12</f>
        <v>#REF!</v>
      </c>
      <c r="J12" s="147"/>
      <c r="K12" s="147"/>
    </row>
    <row r="13" spans="1:11" s="109" customFormat="1" ht="33.75" customHeight="1" x14ac:dyDescent="0.35">
      <c r="A13" s="100">
        <v>1</v>
      </c>
      <c r="B13" s="101" t="s">
        <v>163</v>
      </c>
      <c r="C13" s="102">
        <f>D13</f>
        <v>2505999454</v>
      </c>
      <c r="D13" s="102">
        <f>E13+F13</f>
        <v>2505999454</v>
      </c>
      <c r="E13" s="103"/>
      <c r="F13" s="103">
        <v>2505999454</v>
      </c>
      <c r="G13" s="103">
        <v>546</v>
      </c>
      <c r="H13" s="131">
        <f t="shared" si="3"/>
        <v>2506000000</v>
      </c>
      <c r="I13" s="131" t="e">
        <f>#REF!-H13</f>
        <v>#REF!</v>
      </c>
      <c r="J13" s="147"/>
      <c r="K13" s="147"/>
    </row>
    <row r="14" spans="1:11" s="109" customFormat="1" ht="33.75" customHeight="1" x14ac:dyDescent="0.35">
      <c r="A14" s="100">
        <v>2</v>
      </c>
      <c r="B14" s="101" t="s">
        <v>154</v>
      </c>
      <c r="C14" s="102">
        <f>D14</f>
        <v>615809000</v>
      </c>
      <c r="D14" s="102">
        <f t="shared" ref="D14" si="4">E14+F14</f>
        <v>615809000</v>
      </c>
      <c r="E14" s="103"/>
      <c r="F14" s="103">
        <v>615809000</v>
      </c>
      <c r="G14" s="103">
        <v>191000</v>
      </c>
      <c r="H14" s="131">
        <f t="shared" si="3"/>
        <v>616000000</v>
      </c>
      <c r="I14" s="131" t="e">
        <f>#REF!-H14</f>
        <v>#REF!</v>
      </c>
      <c r="J14" s="147"/>
      <c r="K14" s="424"/>
    </row>
    <row r="15" spans="1:11" s="149" customFormat="1" ht="33.75" customHeight="1" x14ac:dyDescent="0.35">
      <c r="A15" s="139" t="s">
        <v>8</v>
      </c>
      <c r="B15" s="140" t="s">
        <v>155</v>
      </c>
      <c r="C15" s="138">
        <f>C16+C17+C18+C19+C20+C21+C22+C23+C31+C32+C35+C36+C37</f>
        <v>77112000000</v>
      </c>
      <c r="D15" s="138">
        <f>D16+D17+D18+D19+D20+D21+D22+D23+D31+D32+D35+D36+D37</f>
        <v>71320982994</v>
      </c>
      <c r="E15" s="138">
        <f>E16+E17+E18+E19+E20+E21+E22+E23+E31+E32+E35+E36+E37</f>
        <v>46237694267</v>
      </c>
      <c r="F15" s="138">
        <f t="shared" ref="F15:G15" si="5">F16+F17+F18+F19+F20+F21+F22+F23+F31+F32+F35+F36+F37</f>
        <v>25083288727</v>
      </c>
      <c r="G15" s="138">
        <f t="shared" si="5"/>
        <v>5791017006</v>
      </c>
      <c r="H15" s="141">
        <f t="shared" si="3"/>
        <v>77112000000</v>
      </c>
      <c r="I15" s="141" t="e">
        <f>#REF!-H15</f>
        <v>#REF!</v>
      </c>
      <c r="J15" s="424"/>
      <c r="K15" s="424"/>
    </row>
    <row r="16" spans="1:11" s="109" customFormat="1" ht="33.75" customHeight="1" x14ac:dyDescent="0.35">
      <c r="A16" s="97">
        <v>1</v>
      </c>
      <c r="B16" s="104" t="s">
        <v>132</v>
      </c>
      <c r="C16" s="98">
        <v>2580137000</v>
      </c>
      <c r="D16" s="98">
        <f>E16+F16</f>
        <v>771957862</v>
      </c>
      <c r="E16" s="99">
        <f>771957862</f>
        <v>771957862</v>
      </c>
      <c r="F16" s="99">
        <v>0</v>
      </c>
      <c r="G16" s="99">
        <f>C16-D16</f>
        <v>1808179138</v>
      </c>
      <c r="H16" s="131">
        <f t="shared" si="3"/>
        <v>2580137000</v>
      </c>
      <c r="I16" s="131" t="e">
        <f>#REF!-H16</f>
        <v>#REF!</v>
      </c>
      <c r="J16" s="147"/>
      <c r="K16" s="147"/>
    </row>
    <row r="17" spans="1:11" s="150" customFormat="1" ht="33.75" customHeight="1" x14ac:dyDescent="0.35">
      <c r="A17" s="97">
        <v>2</v>
      </c>
      <c r="B17" s="106" t="s">
        <v>182</v>
      </c>
      <c r="C17" s="98">
        <v>23609000000</v>
      </c>
      <c r="D17" s="98">
        <f>E17+F17</f>
        <v>20651943235</v>
      </c>
      <c r="E17" s="278">
        <v>17760890055</v>
      </c>
      <c r="F17" s="99">
        <v>2891053180</v>
      </c>
      <c r="G17" s="99">
        <f>C17-D17</f>
        <v>2957056765</v>
      </c>
      <c r="H17" s="131">
        <f t="shared" si="3"/>
        <v>23609000000</v>
      </c>
      <c r="I17" s="131" t="e">
        <f>#REF!-H17</f>
        <v>#REF!</v>
      </c>
      <c r="J17" s="147"/>
      <c r="K17" s="424"/>
    </row>
    <row r="18" spans="1:11" s="109" customFormat="1" ht="33.75" customHeight="1" x14ac:dyDescent="0.35">
      <c r="A18" s="97">
        <v>3</v>
      </c>
      <c r="B18" s="106" t="s">
        <v>136</v>
      </c>
      <c r="C18" s="98">
        <v>1901361000</v>
      </c>
      <c r="D18" s="98">
        <f>E18+F18</f>
        <v>1901361000</v>
      </c>
      <c r="E18" s="99">
        <v>1788665548</v>
      </c>
      <c r="F18" s="174">
        <v>112695452</v>
      </c>
      <c r="G18" s="174"/>
      <c r="H18" s="131">
        <f t="shared" si="3"/>
        <v>1901361000</v>
      </c>
      <c r="I18" s="131" t="e">
        <f>#REF!-H18</f>
        <v>#REF!</v>
      </c>
      <c r="J18" s="147"/>
      <c r="K18" s="147"/>
    </row>
    <row r="19" spans="1:11" s="109" customFormat="1" ht="33.75" customHeight="1" x14ac:dyDescent="0.35">
      <c r="A19" s="97">
        <v>4</v>
      </c>
      <c r="B19" s="104" t="s">
        <v>219</v>
      </c>
      <c r="C19" s="151">
        <v>90000000</v>
      </c>
      <c r="D19" s="98">
        <f>E19+F19</f>
        <v>90000000</v>
      </c>
      <c r="E19" s="99">
        <v>90000000</v>
      </c>
      <c r="F19" s="99">
        <v>0</v>
      </c>
      <c r="G19" s="99"/>
      <c r="H19" s="131">
        <f t="shared" si="3"/>
        <v>90000000</v>
      </c>
      <c r="I19" s="131" t="e">
        <f>#REF!-H19</f>
        <v>#REF!</v>
      </c>
      <c r="J19" s="147"/>
      <c r="K19" s="147"/>
    </row>
    <row r="20" spans="1:11" s="109" customFormat="1" ht="33.75" customHeight="1" x14ac:dyDescent="0.35">
      <c r="A20" s="97">
        <v>5</v>
      </c>
      <c r="B20" s="104" t="s">
        <v>191</v>
      </c>
      <c r="C20" s="151"/>
      <c r="D20" s="98">
        <f t="shared" ref="D20:D30" si="6">E20+F20</f>
        <v>0</v>
      </c>
      <c r="E20" s="99"/>
      <c r="F20" s="99"/>
      <c r="G20" s="99"/>
      <c r="H20" s="131">
        <f t="shared" si="3"/>
        <v>0</v>
      </c>
      <c r="I20" s="131" t="e">
        <f>#REF!-H20</f>
        <v>#REF!</v>
      </c>
      <c r="J20" s="147"/>
      <c r="K20" s="147"/>
    </row>
    <row r="21" spans="1:11" s="109" customFormat="1" ht="33.75" customHeight="1" x14ac:dyDescent="0.35">
      <c r="A21" s="97">
        <v>6</v>
      </c>
      <c r="B21" s="104" t="s">
        <v>192</v>
      </c>
      <c r="C21" s="98">
        <v>48000000</v>
      </c>
      <c r="D21" s="98">
        <f t="shared" si="6"/>
        <v>48000000</v>
      </c>
      <c r="E21" s="98">
        <v>48000000</v>
      </c>
      <c r="F21" s="99"/>
      <c r="G21" s="99"/>
      <c r="H21" s="131">
        <f>E21+F21+G21</f>
        <v>48000000</v>
      </c>
      <c r="I21" s="131" t="e">
        <f>#REF!-H21</f>
        <v>#REF!</v>
      </c>
      <c r="J21" s="147"/>
      <c r="K21" s="147"/>
    </row>
    <row r="22" spans="1:11" s="109" customFormat="1" ht="33.75" customHeight="1" x14ac:dyDescent="0.35">
      <c r="A22" s="97">
        <v>7</v>
      </c>
      <c r="B22" s="106" t="s">
        <v>193</v>
      </c>
      <c r="C22" s="98">
        <v>109000000</v>
      </c>
      <c r="D22" s="98">
        <f t="shared" si="6"/>
        <v>0</v>
      </c>
      <c r="E22" s="99"/>
      <c r="F22" s="99"/>
      <c r="G22" s="98">
        <v>109000000</v>
      </c>
      <c r="H22" s="131">
        <f t="shared" si="3"/>
        <v>109000000</v>
      </c>
      <c r="I22" s="131" t="e">
        <f>#REF!-H22</f>
        <v>#REF!</v>
      </c>
      <c r="J22" s="147"/>
      <c r="K22" s="147"/>
    </row>
    <row r="23" spans="1:11" s="109" customFormat="1" ht="33.75" customHeight="1" x14ac:dyDescent="0.35">
      <c r="A23" s="97">
        <v>8</v>
      </c>
      <c r="B23" s="106" t="s">
        <v>194</v>
      </c>
      <c r="C23" s="98">
        <v>56719781</v>
      </c>
      <c r="D23" s="98">
        <f t="shared" si="6"/>
        <v>56719781</v>
      </c>
      <c r="E23" s="98">
        <v>56719781</v>
      </c>
      <c r="F23" s="99"/>
      <c r="G23" s="98">
        <f>C23-D23</f>
        <v>0</v>
      </c>
      <c r="H23" s="131">
        <f t="shared" si="3"/>
        <v>56719781</v>
      </c>
      <c r="I23" s="131" t="e">
        <f>#REF!-H23</f>
        <v>#REF!</v>
      </c>
      <c r="J23" s="147"/>
      <c r="K23" s="147"/>
    </row>
    <row r="24" spans="1:11" s="109" customFormat="1" ht="33.75" hidden="1" customHeight="1" x14ac:dyDescent="0.35">
      <c r="A24" s="97"/>
      <c r="B24" s="106"/>
      <c r="C24" s="102">
        <v>0</v>
      </c>
      <c r="D24" s="102">
        <f t="shared" si="6"/>
        <v>0</v>
      </c>
      <c r="E24" s="99"/>
      <c r="F24" s="99"/>
      <c r="G24" s="99"/>
      <c r="H24" s="131">
        <f t="shared" si="3"/>
        <v>0</v>
      </c>
      <c r="I24" s="131" t="e">
        <f>#REF!-H24</f>
        <v>#REF!</v>
      </c>
      <c r="J24" s="147"/>
      <c r="K24" s="147"/>
    </row>
    <row r="25" spans="1:11" s="109" customFormat="1" ht="33.75" hidden="1" customHeight="1" x14ac:dyDescent="0.35">
      <c r="A25" s="97"/>
      <c r="B25" s="106"/>
      <c r="C25" s="102">
        <v>0</v>
      </c>
      <c r="D25" s="102">
        <f t="shared" si="6"/>
        <v>0</v>
      </c>
      <c r="E25" s="99"/>
      <c r="F25" s="99"/>
      <c r="G25" s="99"/>
      <c r="H25" s="131">
        <f t="shared" si="3"/>
        <v>0</v>
      </c>
      <c r="I25" s="131" t="e">
        <f>#REF!-H25</f>
        <v>#REF!</v>
      </c>
      <c r="J25" s="147"/>
      <c r="K25" s="147"/>
    </row>
    <row r="26" spans="1:11" s="109" customFormat="1" ht="33.75" hidden="1" customHeight="1" x14ac:dyDescent="0.35">
      <c r="A26" s="97"/>
      <c r="B26" s="106"/>
      <c r="C26" s="102">
        <v>0</v>
      </c>
      <c r="D26" s="102">
        <f t="shared" si="6"/>
        <v>0</v>
      </c>
      <c r="E26" s="99"/>
      <c r="F26" s="99"/>
      <c r="G26" s="99"/>
      <c r="H26" s="131">
        <f t="shared" si="3"/>
        <v>0</v>
      </c>
      <c r="I26" s="131" t="e">
        <f>#REF!-H26</f>
        <v>#REF!</v>
      </c>
      <c r="J26" s="147"/>
      <c r="K26" s="147"/>
    </row>
    <row r="27" spans="1:11" s="109" customFormat="1" ht="33.75" hidden="1" customHeight="1" x14ac:dyDescent="0.35">
      <c r="A27" s="97"/>
      <c r="B27" s="106"/>
      <c r="C27" s="102">
        <v>0</v>
      </c>
      <c r="D27" s="102">
        <f t="shared" si="6"/>
        <v>0</v>
      </c>
      <c r="E27" s="99"/>
      <c r="F27" s="99"/>
      <c r="G27" s="99"/>
      <c r="H27" s="131">
        <f t="shared" si="3"/>
        <v>0</v>
      </c>
      <c r="I27" s="131" t="e">
        <f>#REF!-H27</f>
        <v>#REF!</v>
      </c>
      <c r="J27" s="147"/>
      <c r="K27" s="147"/>
    </row>
    <row r="28" spans="1:11" s="109" customFormat="1" ht="33.75" hidden="1" customHeight="1" x14ac:dyDescent="0.35">
      <c r="A28" s="97"/>
      <c r="B28" s="106"/>
      <c r="C28" s="102">
        <v>0</v>
      </c>
      <c r="D28" s="102">
        <f t="shared" si="6"/>
        <v>0</v>
      </c>
      <c r="E28" s="99"/>
      <c r="F28" s="99"/>
      <c r="G28" s="99"/>
      <c r="H28" s="131">
        <f t="shared" si="3"/>
        <v>0</v>
      </c>
      <c r="I28" s="131" t="e">
        <f>#REF!-H28</f>
        <v>#REF!</v>
      </c>
      <c r="J28" s="147"/>
      <c r="K28" s="147"/>
    </row>
    <row r="29" spans="1:11" s="109" customFormat="1" ht="33.75" hidden="1" customHeight="1" x14ac:dyDescent="0.35">
      <c r="A29" s="97"/>
      <c r="B29" s="106"/>
      <c r="C29" s="102">
        <v>0</v>
      </c>
      <c r="D29" s="102">
        <f t="shared" si="6"/>
        <v>0</v>
      </c>
      <c r="E29" s="99"/>
      <c r="F29" s="99"/>
      <c r="G29" s="99"/>
      <c r="H29" s="131">
        <f t="shared" si="3"/>
        <v>0</v>
      </c>
      <c r="I29" s="131" t="e">
        <f>#REF!-H29</f>
        <v>#REF!</v>
      </c>
      <c r="J29" s="147"/>
      <c r="K29" s="147"/>
    </row>
    <row r="30" spans="1:11" s="109" customFormat="1" ht="33.75" hidden="1" customHeight="1" x14ac:dyDescent="0.35">
      <c r="A30" s="97"/>
      <c r="B30" s="106"/>
      <c r="C30" s="102">
        <v>0</v>
      </c>
      <c r="D30" s="102">
        <f t="shared" si="6"/>
        <v>0</v>
      </c>
      <c r="E30" s="99"/>
      <c r="F30" s="99"/>
      <c r="G30" s="99"/>
      <c r="H30" s="131">
        <f t="shared" si="3"/>
        <v>0</v>
      </c>
      <c r="I30" s="131" t="e">
        <f>#REF!-H30</f>
        <v>#REF!</v>
      </c>
      <c r="J30" s="147"/>
      <c r="K30" s="147"/>
    </row>
    <row r="31" spans="1:11" s="109" customFormat="1" ht="33.75" customHeight="1" x14ac:dyDescent="0.35">
      <c r="A31" s="97">
        <v>9</v>
      </c>
      <c r="B31" s="104" t="s">
        <v>195</v>
      </c>
      <c r="C31" s="98">
        <v>45923000000</v>
      </c>
      <c r="D31" s="98">
        <f>E31+F31</f>
        <v>45495532116</v>
      </c>
      <c r="E31" s="175">
        <f>23282192021+181800000</f>
        <v>23463992021</v>
      </c>
      <c r="F31" s="99">
        <v>22031540095</v>
      </c>
      <c r="G31" s="99">
        <f>C31-D31</f>
        <v>427467884</v>
      </c>
      <c r="H31" s="131">
        <f t="shared" si="3"/>
        <v>45923000000</v>
      </c>
      <c r="I31" s="131" t="e">
        <f>#REF!-H31</f>
        <v>#REF!</v>
      </c>
      <c r="J31" s="424"/>
      <c r="K31" s="147"/>
    </row>
    <row r="32" spans="1:11" s="109" customFormat="1" ht="33.75" customHeight="1" x14ac:dyDescent="0.35">
      <c r="A32" s="97">
        <v>10</v>
      </c>
      <c r="B32" s="104" t="s">
        <v>188</v>
      </c>
      <c r="C32" s="98">
        <f>C33+C34</f>
        <v>2157469000</v>
      </c>
      <c r="D32" s="98">
        <f>D33+D34</f>
        <v>2157469000</v>
      </c>
      <c r="E32" s="98">
        <f t="shared" ref="E32:G32" si="7">E33+E34</f>
        <v>2157469000</v>
      </c>
      <c r="F32" s="98">
        <f t="shared" si="7"/>
        <v>0</v>
      </c>
      <c r="G32" s="98">
        <f t="shared" si="7"/>
        <v>0</v>
      </c>
      <c r="H32" s="131">
        <f t="shared" si="3"/>
        <v>2157469000</v>
      </c>
      <c r="I32" s="131" t="e">
        <f>#REF!-H32</f>
        <v>#REF!</v>
      </c>
      <c r="J32" s="147"/>
      <c r="K32" s="147"/>
    </row>
    <row r="33" spans="1:11" s="109" customFormat="1" ht="33.75" customHeight="1" x14ac:dyDescent="0.35">
      <c r="A33" s="332" t="s">
        <v>16</v>
      </c>
      <c r="B33" s="105" t="s">
        <v>361</v>
      </c>
      <c r="C33" s="102">
        <v>490000000</v>
      </c>
      <c r="D33" s="102">
        <f>E33+F33</f>
        <v>490000000</v>
      </c>
      <c r="E33" s="102">
        <v>490000000</v>
      </c>
      <c r="F33" s="103"/>
      <c r="G33" s="103">
        <f t="shared" ref="G33:G39" si="8">C33-D33</f>
        <v>0</v>
      </c>
      <c r="H33" s="131">
        <f t="shared" si="3"/>
        <v>490000000</v>
      </c>
      <c r="I33" s="131" t="e">
        <f>#REF!-H33</f>
        <v>#REF!</v>
      </c>
      <c r="J33" s="147"/>
      <c r="K33" s="147"/>
    </row>
    <row r="34" spans="1:11" s="109" customFormat="1" ht="33.75" customHeight="1" x14ac:dyDescent="0.35">
      <c r="A34" s="332" t="s">
        <v>16</v>
      </c>
      <c r="B34" s="105" t="s">
        <v>362</v>
      </c>
      <c r="C34" s="102">
        <v>1667469000</v>
      </c>
      <c r="D34" s="102">
        <f>E34+F34</f>
        <v>1667469000</v>
      </c>
      <c r="E34" s="102">
        <v>1667469000</v>
      </c>
      <c r="F34" s="103"/>
      <c r="G34" s="103">
        <f t="shared" si="8"/>
        <v>0</v>
      </c>
      <c r="H34" s="131">
        <f t="shared" si="3"/>
        <v>1667469000</v>
      </c>
      <c r="I34" s="131" t="e">
        <f>#REF!-H34</f>
        <v>#REF!</v>
      </c>
      <c r="J34" s="147"/>
      <c r="K34" s="147"/>
    </row>
    <row r="35" spans="1:11" s="109" customFormat="1" ht="33.75" customHeight="1" x14ac:dyDescent="0.35">
      <c r="A35" s="97">
        <v>11</v>
      </c>
      <c r="B35" s="104" t="s">
        <v>89</v>
      </c>
      <c r="C35" s="98">
        <v>201613219</v>
      </c>
      <c r="D35" s="98">
        <f>E35+F35</f>
        <v>148000000</v>
      </c>
      <c r="E35" s="99">
        <v>100000000</v>
      </c>
      <c r="F35" s="99">
        <v>48000000</v>
      </c>
      <c r="G35" s="99">
        <f t="shared" si="8"/>
        <v>53613219</v>
      </c>
      <c r="H35" s="131">
        <f t="shared" si="3"/>
        <v>201613219</v>
      </c>
      <c r="I35" s="131" t="e">
        <f>#REF!-H35</f>
        <v>#REF!</v>
      </c>
      <c r="J35" s="147"/>
      <c r="K35" s="147"/>
    </row>
    <row r="36" spans="1:11" s="109" customFormat="1" ht="33.75" customHeight="1" x14ac:dyDescent="0.35">
      <c r="A36" s="97">
        <v>12</v>
      </c>
      <c r="B36" s="104" t="s">
        <v>23</v>
      </c>
      <c r="C36" s="98">
        <v>79700000</v>
      </c>
      <c r="D36" s="98">
        <f>E36+F36</f>
        <v>0</v>
      </c>
      <c r="E36" s="99"/>
      <c r="F36" s="99"/>
      <c r="G36" s="99">
        <f t="shared" si="8"/>
        <v>79700000</v>
      </c>
      <c r="H36" s="131"/>
      <c r="I36" s="131"/>
      <c r="J36" s="147"/>
      <c r="K36" s="147"/>
    </row>
    <row r="37" spans="1:11" s="109" customFormat="1" ht="33.75" customHeight="1" x14ac:dyDescent="0.35">
      <c r="A37" s="97">
        <v>13</v>
      </c>
      <c r="B37" s="104" t="s">
        <v>206</v>
      </c>
      <c r="C37" s="98">
        <v>356000000</v>
      </c>
      <c r="D37" s="98">
        <f>E37+F37</f>
        <v>0</v>
      </c>
      <c r="E37" s="99"/>
      <c r="F37" s="99"/>
      <c r="G37" s="99">
        <f t="shared" si="8"/>
        <v>356000000</v>
      </c>
      <c r="H37" s="131"/>
      <c r="I37" s="131"/>
      <c r="J37" s="147"/>
      <c r="K37" s="147"/>
    </row>
    <row r="38" spans="1:11" s="149" customFormat="1" ht="33.75" customHeight="1" x14ac:dyDescent="0.35">
      <c r="A38" s="143" t="s">
        <v>9</v>
      </c>
      <c r="B38" s="140" t="s">
        <v>196</v>
      </c>
      <c r="C38" s="138">
        <v>1512000000</v>
      </c>
      <c r="D38" s="138">
        <f>D39</f>
        <v>16200000</v>
      </c>
      <c r="E38" s="138">
        <f>E39</f>
        <v>0</v>
      </c>
      <c r="F38" s="138">
        <f>F39</f>
        <v>16200000</v>
      </c>
      <c r="G38" s="138">
        <f t="shared" si="8"/>
        <v>1495800000</v>
      </c>
      <c r="H38" s="141">
        <f t="shared" si="3"/>
        <v>1512000000</v>
      </c>
      <c r="I38" s="141" t="e">
        <f>#REF!-H38</f>
        <v>#REF!</v>
      </c>
      <c r="J38" s="147"/>
      <c r="K38" s="147"/>
    </row>
    <row r="39" spans="1:11" s="109" customFormat="1" ht="29.25" customHeight="1" x14ac:dyDescent="0.35">
      <c r="A39" s="100">
        <v>1</v>
      </c>
      <c r="B39" s="105" t="s">
        <v>360</v>
      </c>
      <c r="C39" s="102">
        <f>D39</f>
        <v>16200000</v>
      </c>
      <c r="D39" s="102">
        <f>E39+F39</f>
        <v>16200000</v>
      </c>
      <c r="E39" s="103">
        <v>0</v>
      </c>
      <c r="F39" s="103">
        <v>16200000</v>
      </c>
      <c r="G39" s="103">
        <f t="shared" si="8"/>
        <v>0</v>
      </c>
      <c r="H39" s="131">
        <f t="shared" si="3"/>
        <v>16200000</v>
      </c>
      <c r="I39" s="131" t="e">
        <f>#REF!-H39</f>
        <v>#REF!</v>
      </c>
      <c r="J39" s="147"/>
      <c r="K39" s="147"/>
    </row>
    <row r="40" spans="1:11" s="152" customFormat="1" ht="29" customHeight="1" x14ac:dyDescent="0.35">
      <c r="A40" s="139" t="s">
        <v>3</v>
      </c>
      <c r="B40" s="146" t="s">
        <v>197</v>
      </c>
      <c r="C40" s="138">
        <f>C41+C50</f>
        <v>29435000000</v>
      </c>
      <c r="D40" s="138">
        <f>D41+D50</f>
        <v>29435000000</v>
      </c>
      <c r="E40" s="138">
        <f t="shared" ref="E40:G40" si="9">E41+E50</f>
        <v>1257000000</v>
      </c>
      <c r="F40" s="138">
        <f t="shared" si="9"/>
        <v>28178000000</v>
      </c>
      <c r="G40" s="138">
        <f t="shared" si="9"/>
        <v>0</v>
      </c>
      <c r="H40" s="141">
        <f t="shared" si="3"/>
        <v>29435000000</v>
      </c>
      <c r="I40" s="141" t="e">
        <f>#REF!-H40</f>
        <v>#REF!</v>
      </c>
      <c r="J40" s="147"/>
      <c r="K40" s="147"/>
    </row>
    <row r="41" spans="1:11" s="152" customFormat="1" ht="33.75" customHeight="1" x14ac:dyDescent="0.35">
      <c r="A41" s="139" t="s">
        <v>6</v>
      </c>
      <c r="B41" s="146" t="s">
        <v>183</v>
      </c>
      <c r="C41" s="138">
        <f t="shared" ref="C41:G42" si="10">C42</f>
        <v>1257000000</v>
      </c>
      <c r="D41" s="138">
        <f t="shared" si="10"/>
        <v>1257000000</v>
      </c>
      <c r="E41" s="138">
        <f t="shared" si="10"/>
        <v>1257000000</v>
      </c>
      <c r="F41" s="138">
        <f t="shared" si="10"/>
        <v>0</v>
      </c>
      <c r="G41" s="138">
        <f t="shared" si="10"/>
        <v>0</v>
      </c>
      <c r="H41" s="141">
        <f t="shared" si="3"/>
        <v>1257000000</v>
      </c>
      <c r="I41" s="141" t="e">
        <f>#REF!-H41</f>
        <v>#REF!</v>
      </c>
      <c r="J41" s="147"/>
      <c r="K41" s="147"/>
    </row>
    <row r="42" spans="1:11" s="150" customFormat="1" ht="33.75" customHeight="1" x14ac:dyDescent="0.35">
      <c r="A42" s="97">
        <v>1</v>
      </c>
      <c r="B42" s="106" t="s">
        <v>12</v>
      </c>
      <c r="C42" s="98">
        <f t="shared" si="10"/>
        <v>1257000000</v>
      </c>
      <c r="D42" s="98">
        <f t="shared" si="10"/>
        <v>1257000000</v>
      </c>
      <c r="E42" s="98">
        <f t="shared" si="10"/>
        <v>1257000000</v>
      </c>
      <c r="F42" s="98">
        <f t="shared" si="10"/>
        <v>0</v>
      </c>
      <c r="G42" s="98">
        <f t="shared" si="10"/>
        <v>0</v>
      </c>
      <c r="H42" s="131">
        <f t="shared" si="3"/>
        <v>1257000000</v>
      </c>
      <c r="I42" s="131" t="e">
        <f>#REF!-H42</f>
        <v>#REF!</v>
      </c>
      <c r="J42" s="147"/>
      <c r="K42" s="147"/>
    </row>
    <row r="43" spans="1:11" s="150" customFormat="1" ht="33.75" customHeight="1" x14ac:dyDescent="0.35">
      <c r="A43" s="97" t="s">
        <v>111</v>
      </c>
      <c r="B43" s="106" t="s">
        <v>184</v>
      </c>
      <c r="C43" s="98">
        <f t="shared" ref="C43:G43" si="11">SUM(C44:C45)</f>
        <v>1257000000</v>
      </c>
      <c r="D43" s="98">
        <f t="shared" si="11"/>
        <v>1257000000</v>
      </c>
      <c r="E43" s="98">
        <f t="shared" si="11"/>
        <v>1257000000</v>
      </c>
      <c r="F43" s="98">
        <f t="shared" si="11"/>
        <v>0</v>
      </c>
      <c r="G43" s="98">
        <f t="shared" si="11"/>
        <v>0</v>
      </c>
      <c r="H43" s="131">
        <f t="shared" si="3"/>
        <v>1257000000</v>
      </c>
      <c r="I43" s="131" t="e">
        <f>#REF!-H43</f>
        <v>#REF!</v>
      </c>
      <c r="J43" s="147"/>
      <c r="K43" s="147"/>
    </row>
    <row r="44" spans="1:11" s="109" customFormat="1" ht="26.25" customHeight="1" x14ac:dyDescent="0.35">
      <c r="A44" s="97" t="s">
        <v>84</v>
      </c>
      <c r="B44" s="153" t="s">
        <v>198</v>
      </c>
      <c r="C44" s="102">
        <v>23000000</v>
      </c>
      <c r="D44" s="102">
        <f>E44+F44</f>
        <v>23000000</v>
      </c>
      <c r="E44" s="103">
        <v>23000000</v>
      </c>
      <c r="F44" s="103"/>
      <c r="G44" s="103"/>
      <c r="H44" s="131">
        <f t="shared" si="3"/>
        <v>23000000</v>
      </c>
      <c r="I44" s="131" t="e">
        <f>#REF!-H44</f>
        <v>#REF!</v>
      </c>
      <c r="J44" s="147"/>
      <c r="K44" s="147"/>
    </row>
    <row r="45" spans="1:11" s="109" customFormat="1" ht="35.25" customHeight="1" x14ac:dyDescent="0.35">
      <c r="A45" s="97" t="s">
        <v>84</v>
      </c>
      <c r="B45" s="153" t="s">
        <v>235</v>
      </c>
      <c r="C45" s="102">
        <v>1234000000</v>
      </c>
      <c r="D45" s="102">
        <f>E45+F45</f>
        <v>1234000000</v>
      </c>
      <c r="E45" s="103">
        <v>1234000000</v>
      </c>
      <c r="F45" s="103"/>
      <c r="G45" s="103"/>
      <c r="H45" s="131">
        <f t="shared" si="3"/>
        <v>1234000000</v>
      </c>
      <c r="I45" s="131" t="e">
        <f>#REF!-H45</f>
        <v>#REF!</v>
      </c>
      <c r="J45" s="147"/>
      <c r="K45" s="147"/>
    </row>
    <row r="46" spans="1:11" ht="33.75" hidden="1" customHeight="1" x14ac:dyDescent="0.35">
      <c r="A46" s="97">
        <v>3</v>
      </c>
      <c r="B46" s="104" t="s">
        <v>187</v>
      </c>
      <c r="C46" s="98"/>
      <c r="D46" s="98" t="e">
        <f>D47</f>
        <v>#REF!</v>
      </c>
      <c r="E46" s="99">
        <f>E47</f>
        <v>0</v>
      </c>
      <c r="F46" s="99"/>
      <c r="G46" s="99" t="e">
        <f>D46-#REF!-E46</f>
        <v>#REF!</v>
      </c>
      <c r="H46" s="131" t="e">
        <f t="shared" si="3"/>
        <v>#REF!</v>
      </c>
      <c r="I46" s="131" t="e">
        <f>#REF!-H46</f>
        <v>#REF!</v>
      </c>
      <c r="J46" s="147"/>
    </row>
    <row r="47" spans="1:11" ht="33.75" hidden="1" customHeight="1" x14ac:dyDescent="0.35">
      <c r="A47" s="97"/>
      <c r="B47" s="107" t="s">
        <v>186</v>
      </c>
      <c r="C47" s="98"/>
      <c r="D47" s="98" t="e">
        <f>D48+D49</f>
        <v>#REF!</v>
      </c>
      <c r="E47" s="99">
        <f>E48+E49</f>
        <v>0</v>
      </c>
      <c r="F47" s="99"/>
      <c r="G47" s="99" t="e">
        <f>D47-#REF!-E47</f>
        <v>#REF!</v>
      </c>
      <c r="H47" s="131" t="e">
        <f t="shared" si="3"/>
        <v>#REF!</v>
      </c>
      <c r="I47" s="131" t="e">
        <f>#REF!-H47</f>
        <v>#REF!</v>
      </c>
      <c r="J47" s="147"/>
    </row>
    <row r="48" spans="1:11" ht="33.75" hidden="1" customHeight="1" x14ac:dyDescent="0.35">
      <c r="A48" s="97"/>
      <c r="B48" s="108" t="s">
        <v>184</v>
      </c>
      <c r="C48" s="102"/>
      <c r="D48" s="102" t="e">
        <f>#REF!</f>
        <v>#REF!</v>
      </c>
      <c r="E48" s="103"/>
      <c r="F48" s="103"/>
      <c r="G48" s="103" t="e">
        <f>D48-#REF!-E48</f>
        <v>#REF!</v>
      </c>
      <c r="H48" s="131" t="e">
        <f t="shared" si="3"/>
        <v>#REF!</v>
      </c>
      <c r="I48" s="131" t="e">
        <f>#REF!-H48</f>
        <v>#REF!</v>
      </c>
      <c r="J48" s="147"/>
    </row>
    <row r="49" spans="1:11" ht="33.75" hidden="1" customHeight="1" x14ac:dyDescent="0.35">
      <c r="A49" s="97"/>
      <c r="B49" s="108" t="s">
        <v>185</v>
      </c>
      <c r="C49" s="102"/>
      <c r="D49" s="102" t="e">
        <f>#REF!</f>
        <v>#REF!</v>
      </c>
      <c r="E49" s="103"/>
      <c r="F49" s="103"/>
      <c r="G49" s="103" t="e">
        <f>D49-#REF!-E49</f>
        <v>#REF!</v>
      </c>
      <c r="H49" s="131" t="e">
        <f t="shared" si="3"/>
        <v>#REF!</v>
      </c>
      <c r="I49" s="131" t="e">
        <f>#REF!-H49</f>
        <v>#REF!</v>
      </c>
      <c r="J49" s="147"/>
    </row>
    <row r="50" spans="1:11" s="152" customFormat="1" ht="33.75" customHeight="1" x14ac:dyDescent="0.35">
      <c r="A50" s="139" t="s">
        <v>8</v>
      </c>
      <c r="B50" s="146" t="s">
        <v>220</v>
      </c>
      <c r="C50" s="138">
        <f>C51+C58+C65</f>
        <v>28178000000</v>
      </c>
      <c r="D50" s="138">
        <f t="shared" ref="D50:F50" si="12">D51+D58+D65</f>
        <v>28178000000</v>
      </c>
      <c r="E50" s="138">
        <f t="shared" si="12"/>
        <v>0</v>
      </c>
      <c r="F50" s="138">
        <f t="shared" si="12"/>
        <v>28178000000</v>
      </c>
      <c r="G50" s="138">
        <f>G52+G55</f>
        <v>0</v>
      </c>
      <c r="H50" s="141">
        <f t="shared" ref="H50" si="13">E50+F50+G50</f>
        <v>28178000000</v>
      </c>
      <c r="I50" s="141" t="e">
        <f>#REF!-H50</f>
        <v>#REF!</v>
      </c>
      <c r="J50" s="147"/>
      <c r="K50" s="147"/>
    </row>
    <row r="51" spans="1:11" s="152" customFormat="1" ht="33.75" customHeight="1" x14ac:dyDescent="0.35">
      <c r="A51" s="139">
        <v>1</v>
      </c>
      <c r="B51" s="146" t="s">
        <v>227</v>
      </c>
      <c r="C51" s="138">
        <f>C52+C55</f>
        <v>25661000000</v>
      </c>
      <c r="D51" s="138">
        <f>D52+D55</f>
        <v>25661000000</v>
      </c>
      <c r="E51" s="138">
        <f t="shared" ref="E51:G51" si="14">E52+E55</f>
        <v>0</v>
      </c>
      <c r="F51" s="138">
        <f t="shared" si="14"/>
        <v>25661000000</v>
      </c>
      <c r="G51" s="138">
        <f t="shared" si="14"/>
        <v>0</v>
      </c>
      <c r="H51" s="141"/>
      <c r="I51" s="141"/>
      <c r="J51" s="147"/>
      <c r="K51" s="147"/>
    </row>
    <row r="52" spans="1:11" ht="22" customHeight="1" x14ac:dyDescent="0.35">
      <c r="A52" s="100"/>
      <c r="B52" s="273" t="s">
        <v>221</v>
      </c>
      <c r="C52" s="274">
        <f>C53+C54</f>
        <v>24469000000</v>
      </c>
      <c r="D52" s="274">
        <f>E52+F52</f>
        <v>24469000000</v>
      </c>
      <c r="E52" s="275"/>
      <c r="F52" s="274">
        <f>F53+F54</f>
        <v>24469000000</v>
      </c>
      <c r="G52" s="274"/>
    </row>
    <row r="53" spans="1:11" ht="22" customHeight="1" x14ac:dyDescent="0.35">
      <c r="A53" s="100"/>
      <c r="B53" s="276" t="s">
        <v>222</v>
      </c>
      <c r="C53" s="274">
        <v>11614930000</v>
      </c>
      <c r="D53" s="274">
        <f t="shared" ref="D53:D57" si="15">E53+F53</f>
        <v>11614930000</v>
      </c>
      <c r="E53" s="275"/>
      <c r="F53" s="274">
        <v>11614930000</v>
      </c>
      <c r="G53" s="274"/>
    </row>
    <row r="54" spans="1:11" ht="22" customHeight="1" x14ac:dyDescent="0.35">
      <c r="A54" s="100"/>
      <c r="B54" s="276" t="s">
        <v>223</v>
      </c>
      <c r="C54" s="274">
        <f>D54</f>
        <v>12854070000</v>
      </c>
      <c r="D54" s="274">
        <f t="shared" si="15"/>
        <v>12854070000</v>
      </c>
      <c r="E54" s="275"/>
      <c r="F54" s="274">
        <v>12854070000</v>
      </c>
      <c r="G54" s="274"/>
    </row>
    <row r="55" spans="1:11" ht="22" customHeight="1" x14ac:dyDescent="0.35">
      <c r="A55" s="100"/>
      <c r="B55" s="277" t="s">
        <v>224</v>
      </c>
      <c r="C55" s="274">
        <f>D55</f>
        <v>1192000000</v>
      </c>
      <c r="D55" s="274">
        <f t="shared" si="15"/>
        <v>1192000000</v>
      </c>
      <c r="E55" s="275"/>
      <c r="F55" s="274">
        <f>F56+F57</f>
        <v>1192000000</v>
      </c>
      <c r="G55" s="274"/>
    </row>
    <row r="56" spans="1:11" ht="22" customHeight="1" x14ac:dyDescent="0.35">
      <c r="A56" s="100"/>
      <c r="B56" s="276" t="s">
        <v>222</v>
      </c>
      <c r="C56" s="274">
        <v>571020000</v>
      </c>
      <c r="D56" s="274">
        <f t="shared" si="15"/>
        <v>571020000</v>
      </c>
      <c r="E56" s="275"/>
      <c r="F56" s="274">
        <v>571020000</v>
      </c>
      <c r="G56" s="274"/>
    </row>
    <row r="57" spans="1:11" ht="22" customHeight="1" x14ac:dyDescent="0.35">
      <c r="A57" s="100"/>
      <c r="B57" s="276" t="s">
        <v>223</v>
      </c>
      <c r="C57" s="274">
        <f>D57</f>
        <v>620980000</v>
      </c>
      <c r="D57" s="274">
        <f t="shared" si="15"/>
        <v>620980000</v>
      </c>
      <c r="E57" s="275"/>
      <c r="F57" s="274">
        <v>620980000</v>
      </c>
      <c r="G57" s="274"/>
    </row>
    <row r="58" spans="1:11" s="152" customFormat="1" ht="33.75" customHeight="1" x14ac:dyDescent="0.35">
      <c r="A58" s="139">
        <v>2</v>
      </c>
      <c r="B58" s="146" t="s">
        <v>187</v>
      </c>
      <c r="C58" s="138">
        <f>C59+C62</f>
        <v>1998000000</v>
      </c>
      <c r="D58" s="138">
        <f t="shared" ref="D58:F58" si="16">D59+D62</f>
        <v>1998000000</v>
      </c>
      <c r="E58" s="138">
        <f t="shared" si="16"/>
        <v>0</v>
      </c>
      <c r="F58" s="138">
        <f t="shared" si="16"/>
        <v>1998000000</v>
      </c>
      <c r="G58" s="138"/>
      <c r="H58" s="141"/>
      <c r="I58" s="141"/>
      <c r="J58" s="147"/>
      <c r="K58" s="147"/>
    </row>
    <row r="59" spans="1:11" ht="22" customHeight="1" x14ac:dyDescent="0.35">
      <c r="A59" s="100"/>
      <c r="B59" s="273" t="s">
        <v>221</v>
      </c>
      <c r="C59" s="274">
        <f>C60+C61</f>
        <v>1937000000</v>
      </c>
      <c r="D59" s="274">
        <f>E59+F59</f>
        <v>1937000000</v>
      </c>
      <c r="E59" s="275"/>
      <c r="F59" s="274">
        <f>F60+F61</f>
        <v>1937000000</v>
      </c>
      <c r="G59" s="274"/>
    </row>
    <row r="60" spans="1:11" ht="22" customHeight="1" x14ac:dyDescent="0.35">
      <c r="A60" s="100"/>
      <c r="B60" s="276" t="s">
        <v>222</v>
      </c>
      <c r="C60" s="274">
        <v>0</v>
      </c>
      <c r="D60" s="274">
        <f t="shared" ref="D60:D64" si="17">E60+F60</f>
        <v>0</v>
      </c>
      <c r="E60" s="275"/>
      <c r="F60" s="274">
        <v>0</v>
      </c>
      <c r="G60" s="274"/>
    </row>
    <row r="61" spans="1:11" ht="22" customHeight="1" x14ac:dyDescent="0.35">
      <c r="A61" s="100"/>
      <c r="B61" s="276" t="s">
        <v>223</v>
      </c>
      <c r="C61" s="274">
        <f>D61</f>
        <v>1937000000</v>
      </c>
      <c r="D61" s="274">
        <f t="shared" si="17"/>
        <v>1937000000</v>
      </c>
      <c r="E61" s="275"/>
      <c r="F61" s="274">
        <v>1937000000</v>
      </c>
      <c r="G61" s="274"/>
    </row>
    <row r="62" spans="1:11" ht="22" customHeight="1" x14ac:dyDescent="0.35">
      <c r="A62" s="100"/>
      <c r="B62" s="277" t="s">
        <v>224</v>
      </c>
      <c r="C62" s="274">
        <f>C63+C64</f>
        <v>61000000</v>
      </c>
      <c r="D62" s="274">
        <f t="shared" si="17"/>
        <v>61000000</v>
      </c>
      <c r="E62" s="275"/>
      <c r="F62" s="274">
        <f>F63+F64</f>
        <v>61000000</v>
      </c>
      <c r="G62" s="274"/>
    </row>
    <row r="63" spans="1:11" ht="22" customHeight="1" x14ac:dyDescent="0.35">
      <c r="A63" s="100"/>
      <c r="B63" s="276" t="s">
        <v>222</v>
      </c>
      <c r="C63" s="274"/>
      <c r="D63" s="274">
        <f t="shared" si="17"/>
        <v>0</v>
      </c>
      <c r="E63" s="275"/>
      <c r="F63" s="274"/>
      <c r="G63" s="274"/>
    </row>
    <row r="64" spans="1:11" ht="22" customHeight="1" x14ac:dyDescent="0.35">
      <c r="A64" s="100"/>
      <c r="B64" s="276" t="s">
        <v>223</v>
      </c>
      <c r="C64" s="274">
        <f>D64</f>
        <v>61000000</v>
      </c>
      <c r="D64" s="274">
        <f t="shared" si="17"/>
        <v>61000000</v>
      </c>
      <c r="E64" s="275"/>
      <c r="F64" s="274">
        <v>61000000</v>
      </c>
      <c r="G64" s="274"/>
    </row>
    <row r="65" spans="1:11" s="152" customFormat="1" ht="33.75" customHeight="1" x14ac:dyDescent="0.35">
      <c r="A65" s="139">
        <v>3</v>
      </c>
      <c r="B65" s="146" t="s">
        <v>544</v>
      </c>
      <c r="C65" s="138">
        <f>C66+C69</f>
        <v>519000000</v>
      </c>
      <c r="D65" s="138">
        <f t="shared" ref="D65:F65" si="18">D66+D69</f>
        <v>519000000</v>
      </c>
      <c r="E65" s="138">
        <f t="shared" si="18"/>
        <v>0</v>
      </c>
      <c r="F65" s="138">
        <f t="shared" si="18"/>
        <v>519000000</v>
      </c>
      <c r="G65" s="138"/>
      <c r="H65" s="141"/>
      <c r="I65" s="141"/>
      <c r="J65" s="147"/>
      <c r="K65" s="147"/>
    </row>
    <row r="66" spans="1:11" ht="22" customHeight="1" x14ac:dyDescent="0.35">
      <c r="A66" s="100"/>
      <c r="B66" s="273" t="s">
        <v>221</v>
      </c>
      <c r="C66" s="274">
        <f>C67+C68</f>
        <v>494000000</v>
      </c>
      <c r="D66" s="274">
        <f>E66+F66</f>
        <v>494000000</v>
      </c>
      <c r="E66" s="275"/>
      <c r="F66" s="274">
        <f>F67+F68</f>
        <v>494000000</v>
      </c>
      <c r="G66" s="274"/>
    </row>
    <row r="67" spans="1:11" ht="22" customHeight="1" x14ac:dyDescent="0.35">
      <c r="A67" s="100"/>
      <c r="B67" s="276" t="s">
        <v>222</v>
      </c>
      <c r="C67" s="274">
        <v>0</v>
      </c>
      <c r="D67" s="274">
        <f t="shared" ref="D67:D71" si="19">E67+F67</f>
        <v>0</v>
      </c>
      <c r="E67" s="275"/>
      <c r="F67" s="274">
        <v>0</v>
      </c>
      <c r="G67" s="274"/>
    </row>
    <row r="68" spans="1:11" ht="22" customHeight="1" x14ac:dyDescent="0.35">
      <c r="A68" s="100"/>
      <c r="B68" s="276" t="s">
        <v>223</v>
      </c>
      <c r="C68" s="274">
        <f>D68</f>
        <v>494000000</v>
      </c>
      <c r="D68" s="274">
        <f t="shared" si="19"/>
        <v>494000000</v>
      </c>
      <c r="E68" s="275"/>
      <c r="F68" s="274">
        <v>494000000</v>
      </c>
      <c r="G68" s="274"/>
    </row>
    <row r="69" spans="1:11" ht="22" customHeight="1" x14ac:dyDescent="0.35">
      <c r="A69" s="100"/>
      <c r="B69" s="277" t="s">
        <v>224</v>
      </c>
      <c r="C69" s="274">
        <f>C70+C71</f>
        <v>25000000</v>
      </c>
      <c r="D69" s="274">
        <f t="shared" si="19"/>
        <v>25000000</v>
      </c>
      <c r="E69" s="275"/>
      <c r="F69" s="274">
        <f>F70+F71</f>
        <v>25000000</v>
      </c>
      <c r="G69" s="274"/>
    </row>
    <row r="70" spans="1:11" ht="22" customHeight="1" x14ac:dyDescent="0.35">
      <c r="A70" s="100"/>
      <c r="B70" s="276" t="s">
        <v>222</v>
      </c>
      <c r="C70" s="274"/>
      <c r="D70" s="274">
        <f t="shared" si="19"/>
        <v>0</v>
      </c>
      <c r="E70" s="275"/>
      <c r="F70" s="274"/>
      <c r="G70" s="274"/>
    </row>
    <row r="71" spans="1:11" ht="22" customHeight="1" x14ac:dyDescent="0.35">
      <c r="A71" s="100"/>
      <c r="B71" s="276" t="s">
        <v>223</v>
      </c>
      <c r="C71" s="274">
        <f>D71</f>
        <v>25000000</v>
      </c>
      <c r="D71" s="274">
        <f t="shared" si="19"/>
        <v>25000000</v>
      </c>
      <c r="E71" s="275"/>
      <c r="F71" s="274">
        <v>25000000</v>
      </c>
      <c r="G71" s="274"/>
    </row>
  </sheetData>
  <mergeCells count="12">
    <mergeCell ref="E6:F6"/>
    <mergeCell ref="G6:G8"/>
    <mergeCell ref="E7:E8"/>
    <mergeCell ref="F7:F8"/>
    <mergeCell ref="A2:G2"/>
    <mergeCell ref="A3:G3"/>
    <mergeCell ref="A5:A8"/>
    <mergeCell ref="B5:B8"/>
    <mergeCell ref="D5:D8"/>
    <mergeCell ref="E5:G5"/>
    <mergeCell ref="F4:G4"/>
    <mergeCell ref="C5:C8"/>
  </mergeCells>
  <pageMargins left="0.82677165354330695" right="0.26" top="0.511811023622047" bottom="0.43" header="0.511811023622047" footer="0.2"/>
  <pageSetup paperSize="8" firstPageNumber="8" orientation="landscape" useFirstPageNumber="1" verticalDpi="0"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69CE1-7179-4A8D-81FC-E8B861856A2B}">
  <dimension ref="C1:M122"/>
  <sheetViews>
    <sheetView topLeftCell="A99" zoomScale="83" zoomScaleNormal="83" workbookViewId="0">
      <selection activeCell="K107" sqref="K107"/>
    </sheetView>
  </sheetViews>
  <sheetFormatPr defaultColWidth="9.6640625" defaultRowHeight="15.5" x14ac:dyDescent="0.35"/>
  <cols>
    <col min="1" max="1" width="9.6640625" style="44"/>
    <col min="2" max="2" width="2.58203125" style="44" customWidth="1"/>
    <col min="3" max="3" width="5.25" style="43" customWidth="1"/>
    <col min="4" max="4" width="56.33203125" style="44" customWidth="1"/>
    <col min="5" max="5" width="11.75" style="44" customWidth="1"/>
    <col min="6" max="6" width="10.6640625" style="44" customWidth="1"/>
    <col min="7" max="7" width="17" style="44" customWidth="1"/>
    <col min="8" max="8" width="16.83203125" style="44" customWidth="1"/>
    <col min="9" max="9" width="15.6640625" style="44" customWidth="1"/>
    <col min="10" max="10" width="16.9140625" style="44" customWidth="1"/>
    <col min="11" max="11" width="18.08203125" style="44" customWidth="1"/>
    <col min="12" max="12" width="19.9140625" style="44" bestFit="1" customWidth="1"/>
    <col min="13" max="258" width="9.6640625" style="44"/>
    <col min="259" max="259" width="5.25" style="44" customWidth="1"/>
    <col min="260" max="260" width="58.33203125" style="44" customWidth="1"/>
    <col min="261" max="261" width="8.6640625" style="44" customWidth="1"/>
    <col min="262" max="262" width="7.58203125" style="44" customWidth="1"/>
    <col min="263" max="263" width="14.83203125" style="44" customWidth="1"/>
    <col min="264" max="264" width="15.25" style="44" customWidth="1"/>
    <col min="265" max="265" width="15.9140625" style="44" customWidth="1"/>
    <col min="266" max="266" width="16.75" style="44" customWidth="1"/>
    <col min="267" max="267" width="14.6640625" style="44" bestFit="1" customWidth="1"/>
    <col min="268" max="268" width="19.9140625" style="44" bestFit="1" customWidth="1"/>
    <col min="269" max="514" width="9.6640625" style="44"/>
    <col min="515" max="515" width="5.25" style="44" customWidth="1"/>
    <col min="516" max="516" width="58.33203125" style="44" customWidth="1"/>
    <col min="517" max="517" width="8.6640625" style="44" customWidth="1"/>
    <col min="518" max="518" width="7.58203125" style="44" customWidth="1"/>
    <col min="519" max="519" width="14.83203125" style="44" customWidth="1"/>
    <col min="520" max="520" width="15.25" style="44" customWidth="1"/>
    <col min="521" max="521" width="15.9140625" style="44" customWidth="1"/>
    <col min="522" max="522" width="16.75" style="44" customWidth="1"/>
    <col min="523" max="523" width="14.6640625" style="44" bestFit="1" customWidth="1"/>
    <col min="524" max="524" width="19.9140625" style="44" bestFit="1" customWidth="1"/>
    <col min="525" max="770" width="9.6640625" style="44"/>
    <col min="771" max="771" width="5.25" style="44" customWidth="1"/>
    <col min="772" max="772" width="58.33203125" style="44" customWidth="1"/>
    <col min="773" max="773" width="8.6640625" style="44" customWidth="1"/>
    <col min="774" max="774" width="7.58203125" style="44" customWidth="1"/>
    <col min="775" max="775" width="14.83203125" style="44" customWidth="1"/>
    <col min="776" max="776" width="15.25" style="44" customWidth="1"/>
    <col min="777" max="777" width="15.9140625" style="44" customWidth="1"/>
    <col min="778" max="778" width="16.75" style="44" customWidth="1"/>
    <col min="779" max="779" width="14.6640625" style="44" bestFit="1" customWidth="1"/>
    <col min="780" max="780" width="19.9140625" style="44" bestFit="1" customWidth="1"/>
    <col min="781" max="1026" width="9.6640625" style="44"/>
    <col min="1027" max="1027" width="5.25" style="44" customWidth="1"/>
    <col min="1028" max="1028" width="58.33203125" style="44" customWidth="1"/>
    <col min="1029" max="1029" width="8.6640625" style="44" customWidth="1"/>
    <col min="1030" max="1030" width="7.58203125" style="44" customWidth="1"/>
    <col min="1031" max="1031" width="14.83203125" style="44" customWidth="1"/>
    <col min="1032" max="1032" width="15.25" style="44" customWidth="1"/>
    <col min="1033" max="1033" width="15.9140625" style="44" customWidth="1"/>
    <col min="1034" max="1034" width="16.75" style="44" customWidth="1"/>
    <col min="1035" max="1035" width="14.6640625" style="44" bestFit="1" customWidth="1"/>
    <col min="1036" max="1036" width="19.9140625" style="44" bestFit="1" customWidth="1"/>
    <col min="1037" max="1282" width="9.6640625" style="44"/>
    <col min="1283" max="1283" width="5.25" style="44" customWidth="1"/>
    <col min="1284" max="1284" width="58.33203125" style="44" customWidth="1"/>
    <col min="1285" max="1285" width="8.6640625" style="44" customWidth="1"/>
    <col min="1286" max="1286" width="7.58203125" style="44" customWidth="1"/>
    <col min="1287" max="1287" width="14.83203125" style="44" customWidth="1"/>
    <col min="1288" max="1288" width="15.25" style="44" customWidth="1"/>
    <col min="1289" max="1289" width="15.9140625" style="44" customWidth="1"/>
    <col min="1290" max="1290" width="16.75" style="44" customWidth="1"/>
    <col min="1291" max="1291" width="14.6640625" style="44" bestFit="1" customWidth="1"/>
    <col min="1292" max="1292" width="19.9140625" style="44" bestFit="1" customWidth="1"/>
    <col min="1293" max="1538" width="9.6640625" style="44"/>
    <col min="1539" max="1539" width="5.25" style="44" customWidth="1"/>
    <col min="1540" max="1540" width="58.33203125" style="44" customWidth="1"/>
    <col min="1541" max="1541" width="8.6640625" style="44" customWidth="1"/>
    <col min="1542" max="1542" width="7.58203125" style="44" customWidth="1"/>
    <col min="1543" max="1543" width="14.83203125" style="44" customWidth="1"/>
    <col min="1544" max="1544" width="15.25" style="44" customWidth="1"/>
    <col min="1545" max="1545" width="15.9140625" style="44" customWidth="1"/>
    <col min="1546" max="1546" width="16.75" style="44" customWidth="1"/>
    <col min="1547" max="1547" width="14.6640625" style="44" bestFit="1" customWidth="1"/>
    <col min="1548" max="1548" width="19.9140625" style="44" bestFit="1" customWidth="1"/>
    <col min="1549" max="1794" width="9.6640625" style="44"/>
    <col min="1795" max="1795" width="5.25" style="44" customWidth="1"/>
    <col min="1796" max="1796" width="58.33203125" style="44" customWidth="1"/>
    <col min="1797" max="1797" width="8.6640625" style="44" customWidth="1"/>
    <col min="1798" max="1798" width="7.58203125" style="44" customWidth="1"/>
    <col min="1799" max="1799" width="14.83203125" style="44" customWidth="1"/>
    <col min="1800" max="1800" width="15.25" style="44" customWidth="1"/>
    <col min="1801" max="1801" width="15.9140625" style="44" customWidth="1"/>
    <col min="1802" max="1802" width="16.75" style="44" customWidth="1"/>
    <col min="1803" max="1803" width="14.6640625" style="44" bestFit="1" customWidth="1"/>
    <col min="1804" max="1804" width="19.9140625" style="44" bestFit="1" customWidth="1"/>
    <col min="1805" max="2050" width="9.6640625" style="44"/>
    <col min="2051" max="2051" width="5.25" style="44" customWidth="1"/>
    <col min="2052" max="2052" width="58.33203125" style="44" customWidth="1"/>
    <col min="2053" max="2053" width="8.6640625" style="44" customWidth="1"/>
    <col min="2054" max="2054" width="7.58203125" style="44" customWidth="1"/>
    <col min="2055" max="2055" width="14.83203125" style="44" customWidth="1"/>
    <col min="2056" max="2056" width="15.25" style="44" customWidth="1"/>
    <col min="2057" max="2057" width="15.9140625" style="44" customWidth="1"/>
    <col min="2058" max="2058" width="16.75" style="44" customWidth="1"/>
    <col min="2059" max="2059" width="14.6640625" style="44" bestFit="1" customWidth="1"/>
    <col min="2060" max="2060" width="19.9140625" style="44" bestFit="1" customWidth="1"/>
    <col min="2061" max="2306" width="9.6640625" style="44"/>
    <col min="2307" max="2307" width="5.25" style="44" customWidth="1"/>
    <col min="2308" max="2308" width="58.33203125" style="44" customWidth="1"/>
    <col min="2309" max="2309" width="8.6640625" style="44" customWidth="1"/>
    <col min="2310" max="2310" width="7.58203125" style="44" customWidth="1"/>
    <col min="2311" max="2311" width="14.83203125" style="44" customWidth="1"/>
    <col min="2312" max="2312" width="15.25" style="44" customWidth="1"/>
    <col min="2313" max="2313" width="15.9140625" style="44" customWidth="1"/>
    <col min="2314" max="2314" width="16.75" style="44" customWidth="1"/>
    <col min="2315" max="2315" width="14.6640625" style="44" bestFit="1" customWidth="1"/>
    <col min="2316" max="2316" width="19.9140625" style="44" bestFit="1" customWidth="1"/>
    <col min="2317" max="2562" width="9.6640625" style="44"/>
    <col min="2563" max="2563" width="5.25" style="44" customWidth="1"/>
    <col min="2564" max="2564" width="58.33203125" style="44" customWidth="1"/>
    <col min="2565" max="2565" width="8.6640625" style="44" customWidth="1"/>
    <col min="2566" max="2566" width="7.58203125" style="44" customWidth="1"/>
    <col min="2567" max="2567" width="14.83203125" style="44" customWidth="1"/>
    <col min="2568" max="2568" width="15.25" style="44" customWidth="1"/>
    <col min="2569" max="2569" width="15.9140625" style="44" customWidth="1"/>
    <col min="2570" max="2570" width="16.75" style="44" customWidth="1"/>
    <col min="2571" max="2571" width="14.6640625" style="44" bestFit="1" customWidth="1"/>
    <col min="2572" max="2572" width="19.9140625" style="44" bestFit="1" customWidth="1"/>
    <col min="2573" max="2818" width="9.6640625" style="44"/>
    <col min="2819" max="2819" width="5.25" style="44" customWidth="1"/>
    <col min="2820" max="2820" width="58.33203125" style="44" customWidth="1"/>
    <col min="2821" max="2821" width="8.6640625" style="44" customWidth="1"/>
    <col min="2822" max="2822" width="7.58203125" style="44" customWidth="1"/>
    <col min="2823" max="2823" width="14.83203125" style="44" customWidth="1"/>
    <col min="2824" max="2824" width="15.25" style="44" customWidth="1"/>
    <col min="2825" max="2825" width="15.9140625" style="44" customWidth="1"/>
    <col min="2826" max="2826" width="16.75" style="44" customWidth="1"/>
    <col min="2827" max="2827" width="14.6640625" style="44" bestFit="1" customWidth="1"/>
    <col min="2828" max="2828" width="19.9140625" style="44" bestFit="1" customWidth="1"/>
    <col min="2829" max="3074" width="9.6640625" style="44"/>
    <col min="3075" max="3075" width="5.25" style="44" customWidth="1"/>
    <col min="3076" max="3076" width="58.33203125" style="44" customWidth="1"/>
    <col min="3077" max="3077" width="8.6640625" style="44" customWidth="1"/>
    <col min="3078" max="3078" width="7.58203125" style="44" customWidth="1"/>
    <col min="3079" max="3079" width="14.83203125" style="44" customWidth="1"/>
    <col min="3080" max="3080" width="15.25" style="44" customWidth="1"/>
    <col min="3081" max="3081" width="15.9140625" style="44" customWidth="1"/>
    <col min="3082" max="3082" width="16.75" style="44" customWidth="1"/>
    <col min="3083" max="3083" width="14.6640625" style="44" bestFit="1" customWidth="1"/>
    <col min="3084" max="3084" width="19.9140625" style="44" bestFit="1" customWidth="1"/>
    <col min="3085" max="3330" width="9.6640625" style="44"/>
    <col min="3331" max="3331" width="5.25" style="44" customWidth="1"/>
    <col min="3332" max="3332" width="58.33203125" style="44" customWidth="1"/>
    <col min="3333" max="3333" width="8.6640625" style="44" customWidth="1"/>
    <col min="3334" max="3334" width="7.58203125" style="44" customWidth="1"/>
    <col min="3335" max="3335" width="14.83203125" style="44" customWidth="1"/>
    <col min="3336" max="3336" width="15.25" style="44" customWidth="1"/>
    <col min="3337" max="3337" width="15.9140625" style="44" customWidth="1"/>
    <col min="3338" max="3338" width="16.75" style="44" customWidth="1"/>
    <col min="3339" max="3339" width="14.6640625" style="44" bestFit="1" customWidth="1"/>
    <col min="3340" max="3340" width="19.9140625" style="44" bestFit="1" customWidth="1"/>
    <col min="3341" max="3586" width="9.6640625" style="44"/>
    <col min="3587" max="3587" width="5.25" style="44" customWidth="1"/>
    <col min="3588" max="3588" width="58.33203125" style="44" customWidth="1"/>
    <col min="3589" max="3589" width="8.6640625" style="44" customWidth="1"/>
    <col min="3590" max="3590" width="7.58203125" style="44" customWidth="1"/>
    <col min="3591" max="3591" width="14.83203125" style="44" customWidth="1"/>
    <col min="3592" max="3592" width="15.25" style="44" customWidth="1"/>
    <col min="3593" max="3593" width="15.9140625" style="44" customWidth="1"/>
    <col min="3594" max="3594" width="16.75" style="44" customWidth="1"/>
    <col min="3595" max="3595" width="14.6640625" style="44" bestFit="1" customWidth="1"/>
    <col min="3596" max="3596" width="19.9140625" style="44" bestFit="1" customWidth="1"/>
    <col min="3597" max="3842" width="9.6640625" style="44"/>
    <col min="3843" max="3843" width="5.25" style="44" customWidth="1"/>
    <col min="3844" max="3844" width="58.33203125" style="44" customWidth="1"/>
    <col min="3845" max="3845" width="8.6640625" style="44" customWidth="1"/>
    <col min="3846" max="3846" width="7.58203125" style="44" customWidth="1"/>
    <col min="3847" max="3847" width="14.83203125" style="44" customWidth="1"/>
    <col min="3848" max="3848" width="15.25" style="44" customWidth="1"/>
    <col min="3849" max="3849" width="15.9140625" style="44" customWidth="1"/>
    <col min="3850" max="3850" width="16.75" style="44" customWidth="1"/>
    <col min="3851" max="3851" width="14.6640625" style="44" bestFit="1" customWidth="1"/>
    <col min="3852" max="3852" width="19.9140625" style="44" bestFit="1" customWidth="1"/>
    <col min="3853" max="4098" width="9.6640625" style="44"/>
    <col min="4099" max="4099" width="5.25" style="44" customWidth="1"/>
    <col min="4100" max="4100" width="58.33203125" style="44" customWidth="1"/>
    <col min="4101" max="4101" width="8.6640625" style="44" customWidth="1"/>
    <col min="4102" max="4102" width="7.58203125" style="44" customWidth="1"/>
    <col min="4103" max="4103" width="14.83203125" style="44" customWidth="1"/>
    <col min="4104" max="4104" width="15.25" style="44" customWidth="1"/>
    <col min="4105" max="4105" width="15.9140625" style="44" customWidth="1"/>
    <col min="4106" max="4106" width="16.75" style="44" customWidth="1"/>
    <col min="4107" max="4107" width="14.6640625" style="44" bestFit="1" customWidth="1"/>
    <col min="4108" max="4108" width="19.9140625" style="44" bestFit="1" customWidth="1"/>
    <col min="4109" max="4354" width="9.6640625" style="44"/>
    <col min="4355" max="4355" width="5.25" style="44" customWidth="1"/>
    <col min="4356" max="4356" width="58.33203125" style="44" customWidth="1"/>
    <col min="4357" max="4357" width="8.6640625" style="44" customWidth="1"/>
    <col min="4358" max="4358" width="7.58203125" style="44" customWidth="1"/>
    <col min="4359" max="4359" width="14.83203125" style="44" customWidth="1"/>
    <col min="4360" max="4360" width="15.25" style="44" customWidth="1"/>
    <col min="4361" max="4361" width="15.9140625" style="44" customWidth="1"/>
    <col min="4362" max="4362" width="16.75" style="44" customWidth="1"/>
    <col min="4363" max="4363" width="14.6640625" style="44" bestFit="1" customWidth="1"/>
    <col min="4364" max="4364" width="19.9140625" style="44" bestFit="1" customWidth="1"/>
    <col min="4365" max="4610" width="9.6640625" style="44"/>
    <col min="4611" max="4611" width="5.25" style="44" customWidth="1"/>
    <col min="4612" max="4612" width="58.33203125" style="44" customWidth="1"/>
    <col min="4613" max="4613" width="8.6640625" style="44" customWidth="1"/>
    <col min="4614" max="4614" width="7.58203125" style="44" customWidth="1"/>
    <col min="4615" max="4615" width="14.83203125" style="44" customWidth="1"/>
    <col min="4616" max="4616" width="15.25" style="44" customWidth="1"/>
    <col min="4617" max="4617" width="15.9140625" style="44" customWidth="1"/>
    <col min="4618" max="4618" width="16.75" style="44" customWidth="1"/>
    <col min="4619" max="4619" width="14.6640625" style="44" bestFit="1" customWidth="1"/>
    <col min="4620" max="4620" width="19.9140625" style="44" bestFit="1" customWidth="1"/>
    <col min="4621" max="4866" width="9.6640625" style="44"/>
    <col min="4867" max="4867" width="5.25" style="44" customWidth="1"/>
    <col min="4868" max="4868" width="58.33203125" style="44" customWidth="1"/>
    <col min="4869" max="4869" width="8.6640625" style="44" customWidth="1"/>
    <col min="4870" max="4870" width="7.58203125" style="44" customWidth="1"/>
    <col min="4871" max="4871" width="14.83203125" style="44" customWidth="1"/>
    <col min="4872" max="4872" width="15.25" style="44" customWidth="1"/>
    <col min="4873" max="4873" width="15.9140625" style="44" customWidth="1"/>
    <col min="4874" max="4874" width="16.75" style="44" customWidth="1"/>
    <col min="4875" max="4875" width="14.6640625" style="44" bestFit="1" customWidth="1"/>
    <col min="4876" max="4876" width="19.9140625" style="44" bestFit="1" customWidth="1"/>
    <col min="4877" max="5122" width="9.6640625" style="44"/>
    <col min="5123" max="5123" width="5.25" style="44" customWidth="1"/>
    <col min="5124" max="5124" width="58.33203125" style="44" customWidth="1"/>
    <col min="5125" max="5125" width="8.6640625" style="44" customWidth="1"/>
    <col min="5126" max="5126" width="7.58203125" style="44" customWidth="1"/>
    <col min="5127" max="5127" width="14.83203125" style="44" customWidth="1"/>
    <col min="5128" max="5128" width="15.25" style="44" customWidth="1"/>
    <col min="5129" max="5129" width="15.9140625" style="44" customWidth="1"/>
    <col min="5130" max="5130" width="16.75" style="44" customWidth="1"/>
    <col min="5131" max="5131" width="14.6640625" style="44" bestFit="1" customWidth="1"/>
    <col min="5132" max="5132" width="19.9140625" style="44" bestFit="1" customWidth="1"/>
    <col min="5133" max="5378" width="9.6640625" style="44"/>
    <col min="5379" max="5379" width="5.25" style="44" customWidth="1"/>
    <col min="5380" max="5380" width="58.33203125" style="44" customWidth="1"/>
    <col min="5381" max="5381" width="8.6640625" style="44" customWidth="1"/>
    <col min="5382" max="5382" width="7.58203125" style="44" customWidth="1"/>
    <col min="5383" max="5383" width="14.83203125" style="44" customWidth="1"/>
    <col min="5384" max="5384" width="15.25" style="44" customWidth="1"/>
    <col min="5385" max="5385" width="15.9140625" style="44" customWidth="1"/>
    <col min="5386" max="5386" width="16.75" style="44" customWidth="1"/>
    <col min="5387" max="5387" width="14.6640625" style="44" bestFit="1" customWidth="1"/>
    <col min="5388" max="5388" width="19.9140625" style="44" bestFit="1" customWidth="1"/>
    <col min="5389" max="5634" width="9.6640625" style="44"/>
    <col min="5635" max="5635" width="5.25" style="44" customWidth="1"/>
    <col min="5636" max="5636" width="58.33203125" style="44" customWidth="1"/>
    <col min="5637" max="5637" width="8.6640625" style="44" customWidth="1"/>
    <col min="5638" max="5638" width="7.58203125" style="44" customWidth="1"/>
    <col min="5639" max="5639" width="14.83203125" style="44" customWidth="1"/>
    <col min="5640" max="5640" width="15.25" style="44" customWidth="1"/>
    <col min="5641" max="5641" width="15.9140625" style="44" customWidth="1"/>
    <col min="5642" max="5642" width="16.75" style="44" customWidth="1"/>
    <col min="5643" max="5643" width="14.6640625" style="44" bestFit="1" customWidth="1"/>
    <col min="5644" max="5644" width="19.9140625" style="44" bestFit="1" customWidth="1"/>
    <col min="5645" max="5890" width="9.6640625" style="44"/>
    <col min="5891" max="5891" width="5.25" style="44" customWidth="1"/>
    <col min="5892" max="5892" width="58.33203125" style="44" customWidth="1"/>
    <col min="5893" max="5893" width="8.6640625" style="44" customWidth="1"/>
    <col min="5894" max="5894" width="7.58203125" style="44" customWidth="1"/>
    <col min="5895" max="5895" width="14.83203125" style="44" customWidth="1"/>
    <col min="5896" max="5896" width="15.25" style="44" customWidth="1"/>
    <col min="5897" max="5897" width="15.9140625" style="44" customWidth="1"/>
    <col min="5898" max="5898" width="16.75" style="44" customWidth="1"/>
    <col min="5899" max="5899" width="14.6640625" style="44" bestFit="1" customWidth="1"/>
    <col min="5900" max="5900" width="19.9140625" style="44" bestFit="1" customWidth="1"/>
    <col min="5901" max="6146" width="9.6640625" style="44"/>
    <col min="6147" max="6147" width="5.25" style="44" customWidth="1"/>
    <col min="6148" max="6148" width="58.33203125" style="44" customWidth="1"/>
    <col min="6149" max="6149" width="8.6640625" style="44" customWidth="1"/>
    <col min="6150" max="6150" width="7.58203125" style="44" customWidth="1"/>
    <col min="6151" max="6151" width="14.83203125" style="44" customWidth="1"/>
    <col min="6152" max="6152" width="15.25" style="44" customWidth="1"/>
    <col min="6153" max="6153" width="15.9140625" style="44" customWidth="1"/>
    <col min="6154" max="6154" width="16.75" style="44" customWidth="1"/>
    <col min="6155" max="6155" width="14.6640625" style="44" bestFit="1" customWidth="1"/>
    <col min="6156" max="6156" width="19.9140625" style="44" bestFit="1" customWidth="1"/>
    <col min="6157" max="6402" width="9.6640625" style="44"/>
    <col min="6403" max="6403" width="5.25" style="44" customWidth="1"/>
    <col min="6404" max="6404" width="58.33203125" style="44" customWidth="1"/>
    <col min="6405" max="6405" width="8.6640625" style="44" customWidth="1"/>
    <col min="6406" max="6406" width="7.58203125" style="44" customWidth="1"/>
    <col min="6407" max="6407" width="14.83203125" style="44" customWidth="1"/>
    <col min="6408" max="6408" width="15.25" style="44" customWidth="1"/>
    <col min="6409" max="6409" width="15.9140625" style="44" customWidth="1"/>
    <col min="6410" max="6410" width="16.75" style="44" customWidth="1"/>
    <col min="6411" max="6411" width="14.6640625" style="44" bestFit="1" customWidth="1"/>
    <col min="6412" max="6412" width="19.9140625" style="44" bestFit="1" customWidth="1"/>
    <col min="6413" max="6658" width="9.6640625" style="44"/>
    <col min="6659" max="6659" width="5.25" style="44" customWidth="1"/>
    <col min="6660" max="6660" width="58.33203125" style="44" customWidth="1"/>
    <col min="6661" max="6661" width="8.6640625" style="44" customWidth="1"/>
    <col min="6662" max="6662" width="7.58203125" style="44" customWidth="1"/>
    <col min="6663" max="6663" width="14.83203125" style="44" customWidth="1"/>
    <col min="6664" max="6664" width="15.25" style="44" customWidth="1"/>
    <col min="6665" max="6665" width="15.9140625" style="44" customWidth="1"/>
    <col min="6666" max="6666" width="16.75" style="44" customWidth="1"/>
    <col min="6667" max="6667" width="14.6640625" style="44" bestFit="1" customWidth="1"/>
    <col min="6668" max="6668" width="19.9140625" style="44" bestFit="1" customWidth="1"/>
    <col min="6669" max="6914" width="9.6640625" style="44"/>
    <col min="6915" max="6915" width="5.25" style="44" customWidth="1"/>
    <col min="6916" max="6916" width="58.33203125" style="44" customWidth="1"/>
    <col min="6917" max="6917" width="8.6640625" style="44" customWidth="1"/>
    <col min="6918" max="6918" width="7.58203125" style="44" customWidth="1"/>
    <col min="6919" max="6919" width="14.83203125" style="44" customWidth="1"/>
    <col min="6920" max="6920" width="15.25" style="44" customWidth="1"/>
    <col min="6921" max="6921" width="15.9140625" style="44" customWidth="1"/>
    <col min="6922" max="6922" width="16.75" style="44" customWidth="1"/>
    <col min="6923" max="6923" width="14.6640625" style="44" bestFit="1" customWidth="1"/>
    <col min="6924" max="6924" width="19.9140625" style="44" bestFit="1" customWidth="1"/>
    <col min="6925" max="7170" width="9.6640625" style="44"/>
    <col min="7171" max="7171" width="5.25" style="44" customWidth="1"/>
    <col min="7172" max="7172" width="58.33203125" style="44" customWidth="1"/>
    <col min="7173" max="7173" width="8.6640625" style="44" customWidth="1"/>
    <col min="7174" max="7174" width="7.58203125" style="44" customWidth="1"/>
    <col min="7175" max="7175" width="14.83203125" style="44" customWidth="1"/>
    <col min="7176" max="7176" width="15.25" style="44" customWidth="1"/>
    <col min="7177" max="7177" width="15.9140625" style="44" customWidth="1"/>
    <col min="7178" max="7178" width="16.75" style="44" customWidth="1"/>
    <col min="7179" max="7179" width="14.6640625" style="44" bestFit="1" customWidth="1"/>
    <col min="7180" max="7180" width="19.9140625" style="44" bestFit="1" customWidth="1"/>
    <col min="7181" max="7426" width="9.6640625" style="44"/>
    <col min="7427" max="7427" width="5.25" style="44" customWidth="1"/>
    <col min="7428" max="7428" width="58.33203125" style="44" customWidth="1"/>
    <col min="7429" max="7429" width="8.6640625" style="44" customWidth="1"/>
    <col min="7430" max="7430" width="7.58203125" style="44" customWidth="1"/>
    <col min="7431" max="7431" width="14.83203125" style="44" customWidth="1"/>
    <col min="7432" max="7432" width="15.25" style="44" customWidth="1"/>
    <col min="7433" max="7433" width="15.9140625" style="44" customWidth="1"/>
    <col min="7434" max="7434" width="16.75" style="44" customWidth="1"/>
    <col min="7435" max="7435" width="14.6640625" style="44" bestFit="1" customWidth="1"/>
    <col min="7436" max="7436" width="19.9140625" style="44" bestFit="1" customWidth="1"/>
    <col min="7437" max="7682" width="9.6640625" style="44"/>
    <col min="7683" max="7683" width="5.25" style="44" customWidth="1"/>
    <col min="7684" max="7684" width="58.33203125" style="44" customWidth="1"/>
    <col min="7685" max="7685" width="8.6640625" style="44" customWidth="1"/>
    <col min="7686" max="7686" width="7.58203125" style="44" customWidth="1"/>
    <col min="7687" max="7687" width="14.83203125" style="44" customWidth="1"/>
    <col min="7688" max="7688" width="15.25" style="44" customWidth="1"/>
    <col min="7689" max="7689" width="15.9140625" style="44" customWidth="1"/>
    <col min="7690" max="7690" width="16.75" style="44" customWidth="1"/>
    <col min="7691" max="7691" width="14.6640625" style="44" bestFit="1" customWidth="1"/>
    <col min="7692" max="7692" width="19.9140625" style="44" bestFit="1" customWidth="1"/>
    <col min="7693" max="7938" width="9.6640625" style="44"/>
    <col min="7939" max="7939" width="5.25" style="44" customWidth="1"/>
    <col min="7940" max="7940" width="58.33203125" style="44" customWidth="1"/>
    <col min="7941" max="7941" width="8.6640625" style="44" customWidth="1"/>
    <col min="7942" max="7942" width="7.58203125" style="44" customWidth="1"/>
    <col min="7943" max="7943" width="14.83203125" style="44" customWidth="1"/>
    <col min="7944" max="7944" width="15.25" style="44" customWidth="1"/>
    <col min="7945" max="7945" width="15.9140625" style="44" customWidth="1"/>
    <col min="7946" max="7946" width="16.75" style="44" customWidth="1"/>
    <col min="7947" max="7947" width="14.6640625" style="44" bestFit="1" customWidth="1"/>
    <col min="7948" max="7948" width="19.9140625" style="44" bestFit="1" customWidth="1"/>
    <col min="7949" max="8194" width="9.6640625" style="44"/>
    <col min="8195" max="8195" width="5.25" style="44" customWidth="1"/>
    <col min="8196" max="8196" width="58.33203125" style="44" customWidth="1"/>
    <col min="8197" max="8197" width="8.6640625" style="44" customWidth="1"/>
    <col min="8198" max="8198" width="7.58203125" style="44" customWidth="1"/>
    <col min="8199" max="8199" width="14.83203125" style="44" customWidth="1"/>
    <col min="8200" max="8200" width="15.25" style="44" customWidth="1"/>
    <col min="8201" max="8201" width="15.9140625" style="44" customWidth="1"/>
    <col min="8202" max="8202" width="16.75" style="44" customWidth="1"/>
    <col min="8203" max="8203" width="14.6640625" style="44" bestFit="1" customWidth="1"/>
    <col min="8204" max="8204" width="19.9140625" style="44" bestFit="1" customWidth="1"/>
    <col min="8205" max="8450" width="9.6640625" style="44"/>
    <col min="8451" max="8451" width="5.25" style="44" customWidth="1"/>
    <col min="8452" max="8452" width="58.33203125" style="44" customWidth="1"/>
    <col min="8453" max="8453" width="8.6640625" style="44" customWidth="1"/>
    <col min="8454" max="8454" width="7.58203125" style="44" customWidth="1"/>
    <col min="8455" max="8455" width="14.83203125" style="44" customWidth="1"/>
    <col min="8456" max="8456" width="15.25" style="44" customWidth="1"/>
    <col min="8457" max="8457" width="15.9140625" style="44" customWidth="1"/>
    <col min="8458" max="8458" width="16.75" style="44" customWidth="1"/>
    <col min="8459" max="8459" width="14.6640625" style="44" bestFit="1" customWidth="1"/>
    <col min="8460" max="8460" width="19.9140625" style="44" bestFit="1" customWidth="1"/>
    <col min="8461" max="8706" width="9.6640625" style="44"/>
    <col min="8707" max="8707" width="5.25" style="44" customWidth="1"/>
    <col min="8708" max="8708" width="58.33203125" style="44" customWidth="1"/>
    <col min="8709" max="8709" width="8.6640625" style="44" customWidth="1"/>
    <col min="8710" max="8710" width="7.58203125" style="44" customWidth="1"/>
    <col min="8711" max="8711" width="14.83203125" style="44" customWidth="1"/>
    <col min="8712" max="8712" width="15.25" style="44" customWidth="1"/>
    <col min="8713" max="8713" width="15.9140625" style="44" customWidth="1"/>
    <col min="8714" max="8714" width="16.75" style="44" customWidth="1"/>
    <col min="8715" max="8715" width="14.6640625" style="44" bestFit="1" customWidth="1"/>
    <col min="8716" max="8716" width="19.9140625" style="44" bestFit="1" customWidth="1"/>
    <col min="8717" max="8962" width="9.6640625" style="44"/>
    <col min="8963" max="8963" width="5.25" style="44" customWidth="1"/>
    <col min="8964" max="8964" width="58.33203125" style="44" customWidth="1"/>
    <col min="8965" max="8965" width="8.6640625" style="44" customWidth="1"/>
    <col min="8966" max="8966" width="7.58203125" style="44" customWidth="1"/>
    <col min="8967" max="8967" width="14.83203125" style="44" customWidth="1"/>
    <col min="8968" max="8968" width="15.25" style="44" customWidth="1"/>
    <col min="8969" max="8969" width="15.9140625" style="44" customWidth="1"/>
    <col min="8970" max="8970" width="16.75" style="44" customWidth="1"/>
    <col min="8971" max="8971" width="14.6640625" style="44" bestFit="1" customWidth="1"/>
    <col min="8972" max="8972" width="19.9140625" style="44" bestFit="1" customWidth="1"/>
    <col min="8973" max="9218" width="9.6640625" style="44"/>
    <col min="9219" max="9219" width="5.25" style="44" customWidth="1"/>
    <col min="9220" max="9220" width="58.33203125" style="44" customWidth="1"/>
    <col min="9221" max="9221" width="8.6640625" style="44" customWidth="1"/>
    <col min="9222" max="9222" width="7.58203125" style="44" customWidth="1"/>
    <col min="9223" max="9223" width="14.83203125" style="44" customWidth="1"/>
    <col min="9224" max="9224" width="15.25" style="44" customWidth="1"/>
    <col min="9225" max="9225" width="15.9140625" style="44" customWidth="1"/>
    <col min="9226" max="9226" width="16.75" style="44" customWidth="1"/>
    <col min="9227" max="9227" width="14.6640625" style="44" bestFit="1" customWidth="1"/>
    <col min="9228" max="9228" width="19.9140625" style="44" bestFit="1" customWidth="1"/>
    <col min="9229" max="9474" width="9.6640625" style="44"/>
    <col min="9475" max="9475" width="5.25" style="44" customWidth="1"/>
    <col min="9476" max="9476" width="58.33203125" style="44" customWidth="1"/>
    <col min="9477" max="9477" width="8.6640625" style="44" customWidth="1"/>
    <col min="9478" max="9478" width="7.58203125" style="44" customWidth="1"/>
    <col min="9479" max="9479" width="14.83203125" style="44" customWidth="1"/>
    <col min="9480" max="9480" width="15.25" style="44" customWidth="1"/>
    <col min="9481" max="9481" width="15.9140625" style="44" customWidth="1"/>
    <col min="9482" max="9482" width="16.75" style="44" customWidth="1"/>
    <col min="9483" max="9483" width="14.6640625" style="44" bestFit="1" customWidth="1"/>
    <col min="9484" max="9484" width="19.9140625" style="44" bestFit="1" customWidth="1"/>
    <col min="9485" max="9730" width="9.6640625" style="44"/>
    <col min="9731" max="9731" width="5.25" style="44" customWidth="1"/>
    <col min="9732" max="9732" width="58.33203125" style="44" customWidth="1"/>
    <col min="9733" max="9733" width="8.6640625" style="44" customWidth="1"/>
    <col min="9734" max="9734" width="7.58203125" style="44" customWidth="1"/>
    <col min="9735" max="9735" width="14.83203125" style="44" customWidth="1"/>
    <col min="9736" max="9736" width="15.25" style="44" customWidth="1"/>
    <col min="9737" max="9737" width="15.9140625" style="44" customWidth="1"/>
    <col min="9738" max="9738" width="16.75" style="44" customWidth="1"/>
    <col min="9739" max="9739" width="14.6640625" style="44" bestFit="1" customWidth="1"/>
    <col min="9740" max="9740" width="19.9140625" style="44" bestFit="1" customWidth="1"/>
    <col min="9741" max="9986" width="9.6640625" style="44"/>
    <col min="9987" max="9987" width="5.25" style="44" customWidth="1"/>
    <col min="9988" max="9988" width="58.33203125" style="44" customWidth="1"/>
    <col min="9989" max="9989" width="8.6640625" style="44" customWidth="1"/>
    <col min="9990" max="9990" width="7.58203125" style="44" customWidth="1"/>
    <col min="9991" max="9991" width="14.83203125" style="44" customWidth="1"/>
    <col min="9992" max="9992" width="15.25" style="44" customWidth="1"/>
    <col min="9993" max="9993" width="15.9140625" style="44" customWidth="1"/>
    <col min="9994" max="9994" width="16.75" style="44" customWidth="1"/>
    <col min="9995" max="9995" width="14.6640625" style="44" bestFit="1" customWidth="1"/>
    <col min="9996" max="9996" width="19.9140625" style="44" bestFit="1" customWidth="1"/>
    <col min="9997" max="10242" width="9.6640625" style="44"/>
    <col min="10243" max="10243" width="5.25" style="44" customWidth="1"/>
    <col min="10244" max="10244" width="58.33203125" style="44" customWidth="1"/>
    <col min="10245" max="10245" width="8.6640625" style="44" customWidth="1"/>
    <col min="10246" max="10246" width="7.58203125" style="44" customWidth="1"/>
    <col min="10247" max="10247" width="14.83203125" style="44" customWidth="1"/>
    <col min="10248" max="10248" width="15.25" style="44" customWidth="1"/>
    <col min="10249" max="10249" width="15.9140625" style="44" customWidth="1"/>
    <col min="10250" max="10250" width="16.75" style="44" customWidth="1"/>
    <col min="10251" max="10251" width="14.6640625" style="44" bestFit="1" customWidth="1"/>
    <col min="10252" max="10252" width="19.9140625" style="44" bestFit="1" customWidth="1"/>
    <col min="10253" max="10498" width="9.6640625" style="44"/>
    <col min="10499" max="10499" width="5.25" style="44" customWidth="1"/>
    <col min="10500" max="10500" width="58.33203125" style="44" customWidth="1"/>
    <col min="10501" max="10501" width="8.6640625" style="44" customWidth="1"/>
    <col min="10502" max="10502" width="7.58203125" style="44" customWidth="1"/>
    <col min="10503" max="10503" width="14.83203125" style="44" customWidth="1"/>
    <col min="10504" max="10504" width="15.25" style="44" customWidth="1"/>
    <col min="10505" max="10505" width="15.9140625" style="44" customWidth="1"/>
    <col min="10506" max="10506" width="16.75" style="44" customWidth="1"/>
    <col min="10507" max="10507" width="14.6640625" style="44" bestFit="1" customWidth="1"/>
    <col min="10508" max="10508" width="19.9140625" style="44" bestFit="1" customWidth="1"/>
    <col min="10509" max="10754" width="9.6640625" style="44"/>
    <col min="10755" max="10755" width="5.25" style="44" customWidth="1"/>
    <col min="10756" max="10756" width="58.33203125" style="44" customWidth="1"/>
    <col min="10757" max="10757" width="8.6640625" style="44" customWidth="1"/>
    <col min="10758" max="10758" width="7.58203125" style="44" customWidth="1"/>
    <col min="10759" max="10759" width="14.83203125" style="44" customWidth="1"/>
    <col min="10760" max="10760" width="15.25" style="44" customWidth="1"/>
    <col min="10761" max="10761" width="15.9140625" style="44" customWidth="1"/>
    <col min="10762" max="10762" width="16.75" style="44" customWidth="1"/>
    <col min="10763" max="10763" width="14.6640625" style="44" bestFit="1" customWidth="1"/>
    <col min="10764" max="10764" width="19.9140625" style="44" bestFit="1" customWidth="1"/>
    <col min="10765" max="11010" width="9.6640625" style="44"/>
    <col min="11011" max="11011" width="5.25" style="44" customWidth="1"/>
    <col min="11012" max="11012" width="58.33203125" style="44" customWidth="1"/>
    <col min="11013" max="11013" width="8.6640625" style="44" customWidth="1"/>
    <col min="11014" max="11014" width="7.58203125" style="44" customWidth="1"/>
    <col min="11015" max="11015" width="14.83203125" style="44" customWidth="1"/>
    <col min="11016" max="11016" width="15.25" style="44" customWidth="1"/>
    <col min="11017" max="11017" width="15.9140625" style="44" customWidth="1"/>
    <col min="11018" max="11018" width="16.75" style="44" customWidth="1"/>
    <col min="11019" max="11019" width="14.6640625" style="44" bestFit="1" customWidth="1"/>
    <col min="11020" max="11020" width="19.9140625" style="44" bestFit="1" customWidth="1"/>
    <col min="11021" max="11266" width="9.6640625" style="44"/>
    <col min="11267" max="11267" width="5.25" style="44" customWidth="1"/>
    <col min="11268" max="11268" width="58.33203125" style="44" customWidth="1"/>
    <col min="11269" max="11269" width="8.6640625" style="44" customWidth="1"/>
    <col min="11270" max="11270" width="7.58203125" style="44" customWidth="1"/>
    <col min="11271" max="11271" width="14.83203125" style="44" customWidth="1"/>
    <col min="11272" max="11272" width="15.25" style="44" customWidth="1"/>
    <col min="11273" max="11273" width="15.9140625" style="44" customWidth="1"/>
    <col min="11274" max="11274" width="16.75" style="44" customWidth="1"/>
    <col min="11275" max="11275" width="14.6640625" style="44" bestFit="1" customWidth="1"/>
    <col min="11276" max="11276" width="19.9140625" style="44" bestFit="1" customWidth="1"/>
    <col min="11277" max="11522" width="9.6640625" style="44"/>
    <col min="11523" max="11523" width="5.25" style="44" customWidth="1"/>
    <col min="11524" max="11524" width="58.33203125" style="44" customWidth="1"/>
    <col min="11525" max="11525" width="8.6640625" style="44" customWidth="1"/>
    <col min="11526" max="11526" width="7.58203125" style="44" customWidth="1"/>
    <col min="11527" max="11527" width="14.83203125" style="44" customWidth="1"/>
    <col min="11528" max="11528" width="15.25" style="44" customWidth="1"/>
    <col min="11529" max="11529" width="15.9140625" style="44" customWidth="1"/>
    <col min="11530" max="11530" width="16.75" style="44" customWidth="1"/>
    <col min="11531" max="11531" width="14.6640625" style="44" bestFit="1" customWidth="1"/>
    <col min="11532" max="11532" width="19.9140625" style="44" bestFit="1" customWidth="1"/>
    <col min="11533" max="11778" width="9.6640625" style="44"/>
    <col min="11779" max="11779" width="5.25" style="44" customWidth="1"/>
    <col min="11780" max="11780" width="58.33203125" style="44" customWidth="1"/>
    <col min="11781" max="11781" width="8.6640625" style="44" customWidth="1"/>
    <col min="11782" max="11782" width="7.58203125" style="44" customWidth="1"/>
    <col min="11783" max="11783" width="14.83203125" style="44" customWidth="1"/>
    <col min="11784" max="11784" width="15.25" style="44" customWidth="1"/>
    <col min="11785" max="11785" width="15.9140625" style="44" customWidth="1"/>
    <col min="11786" max="11786" width="16.75" style="44" customWidth="1"/>
    <col min="11787" max="11787" width="14.6640625" style="44" bestFit="1" customWidth="1"/>
    <col min="11788" max="11788" width="19.9140625" style="44" bestFit="1" customWidth="1"/>
    <col min="11789" max="12034" width="9.6640625" style="44"/>
    <col min="12035" max="12035" width="5.25" style="44" customWidth="1"/>
    <col min="12036" max="12036" width="58.33203125" style="44" customWidth="1"/>
    <col min="12037" max="12037" width="8.6640625" style="44" customWidth="1"/>
    <col min="12038" max="12038" width="7.58203125" style="44" customWidth="1"/>
    <col min="12039" max="12039" width="14.83203125" style="44" customWidth="1"/>
    <col min="12040" max="12040" width="15.25" style="44" customWidth="1"/>
    <col min="12041" max="12041" width="15.9140625" style="44" customWidth="1"/>
    <col min="12042" max="12042" width="16.75" style="44" customWidth="1"/>
    <col min="12043" max="12043" width="14.6640625" style="44" bestFit="1" customWidth="1"/>
    <col min="12044" max="12044" width="19.9140625" style="44" bestFit="1" customWidth="1"/>
    <col min="12045" max="12290" width="9.6640625" style="44"/>
    <col min="12291" max="12291" width="5.25" style="44" customWidth="1"/>
    <col min="12292" max="12292" width="58.33203125" style="44" customWidth="1"/>
    <col min="12293" max="12293" width="8.6640625" style="44" customWidth="1"/>
    <col min="12294" max="12294" width="7.58203125" style="44" customWidth="1"/>
    <col min="12295" max="12295" width="14.83203125" style="44" customWidth="1"/>
    <col min="12296" max="12296" width="15.25" style="44" customWidth="1"/>
    <col min="12297" max="12297" width="15.9140625" style="44" customWidth="1"/>
    <col min="12298" max="12298" width="16.75" style="44" customWidth="1"/>
    <col min="12299" max="12299" width="14.6640625" style="44" bestFit="1" customWidth="1"/>
    <col min="12300" max="12300" width="19.9140625" style="44" bestFit="1" customWidth="1"/>
    <col min="12301" max="12546" width="9.6640625" style="44"/>
    <col min="12547" max="12547" width="5.25" style="44" customWidth="1"/>
    <col min="12548" max="12548" width="58.33203125" style="44" customWidth="1"/>
    <col min="12549" max="12549" width="8.6640625" style="44" customWidth="1"/>
    <col min="12550" max="12550" width="7.58203125" style="44" customWidth="1"/>
    <col min="12551" max="12551" width="14.83203125" style="44" customWidth="1"/>
    <col min="12552" max="12552" width="15.25" style="44" customWidth="1"/>
    <col min="12553" max="12553" width="15.9140625" style="44" customWidth="1"/>
    <col min="12554" max="12554" width="16.75" style="44" customWidth="1"/>
    <col min="12555" max="12555" width="14.6640625" style="44" bestFit="1" customWidth="1"/>
    <col min="12556" max="12556" width="19.9140625" style="44" bestFit="1" customWidth="1"/>
    <col min="12557" max="12802" width="9.6640625" style="44"/>
    <col min="12803" max="12803" width="5.25" style="44" customWidth="1"/>
    <col min="12804" max="12804" width="58.33203125" style="44" customWidth="1"/>
    <col min="12805" max="12805" width="8.6640625" style="44" customWidth="1"/>
    <col min="12806" max="12806" width="7.58203125" style="44" customWidth="1"/>
    <col min="12807" max="12807" width="14.83203125" style="44" customWidth="1"/>
    <col min="12808" max="12808" width="15.25" style="44" customWidth="1"/>
    <col min="12809" max="12809" width="15.9140625" style="44" customWidth="1"/>
    <col min="12810" max="12810" width="16.75" style="44" customWidth="1"/>
    <col min="12811" max="12811" width="14.6640625" style="44" bestFit="1" customWidth="1"/>
    <col min="12812" max="12812" width="19.9140625" style="44" bestFit="1" customWidth="1"/>
    <col min="12813" max="13058" width="9.6640625" style="44"/>
    <col min="13059" max="13059" width="5.25" style="44" customWidth="1"/>
    <col min="13060" max="13060" width="58.33203125" style="44" customWidth="1"/>
    <col min="13061" max="13061" width="8.6640625" style="44" customWidth="1"/>
    <col min="13062" max="13062" width="7.58203125" style="44" customWidth="1"/>
    <col min="13063" max="13063" width="14.83203125" style="44" customWidth="1"/>
    <col min="13064" max="13064" width="15.25" style="44" customWidth="1"/>
    <col min="13065" max="13065" width="15.9140625" style="44" customWidth="1"/>
    <col min="13066" max="13066" width="16.75" style="44" customWidth="1"/>
    <col min="13067" max="13067" width="14.6640625" style="44" bestFit="1" customWidth="1"/>
    <col min="13068" max="13068" width="19.9140625" style="44" bestFit="1" customWidth="1"/>
    <col min="13069" max="13314" width="9.6640625" style="44"/>
    <col min="13315" max="13315" width="5.25" style="44" customWidth="1"/>
    <col min="13316" max="13316" width="58.33203125" style="44" customWidth="1"/>
    <col min="13317" max="13317" width="8.6640625" style="44" customWidth="1"/>
    <col min="13318" max="13318" width="7.58203125" style="44" customWidth="1"/>
    <col min="13319" max="13319" width="14.83203125" style="44" customWidth="1"/>
    <col min="13320" max="13320" width="15.25" style="44" customWidth="1"/>
    <col min="13321" max="13321" width="15.9140625" style="44" customWidth="1"/>
    <col min="13322" max="13322" width="16.75" style="44" customWidth="1"/>
    <col min="13323" max="13323" width="14.6640625" style="44" bestFit="1" customWidth="1"/>
    <col min="13324" max="13324" width="19.9140625" style="44" bestFit="1" customWidth="1"/>
    <col min="13325" max="13570" width="9.6640625" style="44"/>
    <col min="13571" max="13571" width="5.25" style="44" customWidth="1"/>
    <col min="13572" max="13572" width="58.33203125" style="44" customWidth="1"/>
    <col min="13573" max="13573" width="8.6640625" style="44" customWidth="1"/>
    <col min="13574" max="13574" width="7.58203125" style="44" customWidth="1"/>
    <col min="13575" max="13575" width="14.83203125" style="44" customWidth="1"/>
    <col min="13576" max="13576" width="15.25" style="44" customWidth="1"/>
    <col min="13577" max="13577" width="15.9140625" style="44" customWidth="1"/>
    <col min="13578" max="13578" width="16.75" style="44" customWidth="1"/>
    <col min="13579" max="13579" width="14.6640625" style="44" bestFit="1" customWidth="1"/>
    <col min="13580" max="13580" width="19.9140625" style="44" bestFit="1" customWidth="1"/>
    <col min="13581" max="13826" width="9.6640625" style="44"/>
    <col min="13827" max="13827" width="5.25" style="44" customWidth="1"/>
    <col min="13828" max="13828" width="58.33203125" style="44" customWidth="1"/>
    <col min="13829" max="13829" width="8.6640625" style="44" customWidth="1"/>
    <col min="13830" max="13830" width="7.58203125" style="44" customWidth="1"/>
    <col min="13831" max="13831" width="14.83203125" style="44" customWidth="1"/>
    <col min="13832" max="13832" width="15.25" style="44" customWidth="1"/>
    <col min="13833" max="13833" width="15.9140625" style="44" customWidth="1"/>
    <col min="13834" max="13834" width="16.75" style="44" customWidth="1"/>
    <col min="13835" max="13835" width="14.6640625" style="44" bestFit="1" customWidth="1"/>
    <col min="13836" max="13836" width="19.9140625" style="44" bestFit="1" customWidth="1"/>
    <col min="13837" max="14082" width="9.6640625" style="44"/>
    <col min="14083" max="14083" width="5.25" style="44" customWidth="1"/>
    <col min="14084" max="14084" width="58.33203125" style="44" customWidth="1"/>
    <col min="14085" max="14085" width="8.6640625" style="44" customWidth="1"/>
    <col min="14086" max="14086" width="7.58203125" style="44" customWidth="1"/>
    <col min="14087" max="14087" width="14.83203125" style="44" customWidth="1"/>
    <col min="14088" max="14088" width="15.25" style="44" customWidth="1"/>
    <col min="14089" max="14089" width="15.9140625" style="44" customWidth="1"/>
    <col min="14090" max="14090" width="16.75" style="44" customWidth="1"/>
    <col min="14091" max="14091" width="14.6640625" style="44" bestFit="1" customWidth="1"/>
    <col min="14092" max="14092" width="19.9140625" style="44" bestFit="1" customWidth="1"/>
    <col min="14093" max="14338" width="9.6640625" style="44"/>
    <col min="14339" max="14339" width="5.25" style="44" customWidth="1"/>
    <col min="14340" max="14340" width="58.33203125" style="44" customWidth="1"/>
    <col min="14341" max="14341" width="8.6640625" style="44" customWidth="1"/>
    <col min="14342" max="14342" width="7.58203125" style="44" customWidth="1"/>
    <col min="14343" max="14343" width="14.83203125" style="44" customWidth="1"/>
    <col min="14344" max="14344" width="15.25" style="44" customWidth="1"/>
    <col min="14345" max="14345" width="15.9140625" style="44" customWidth="1"/>
    <col min="14346" max="14346" width="16.75" style="44" customWidth="1"/>
    <col min="14347" max="14347" width="14.6640625" style="44" bestFit="1" customWidth="1"/>
    <col min="14348" max="14348" width="19.9140625" style="44" bestFit="1" customWidth="1"/>
    <col min="14349" max="14594" width="9.6640625" style="44"/>
    <col min="14595" max="14595" width="5.25" style="44" customWidth="1"/>
    <col min="14596" max="14596" width="58.33203125" style="44" customWidth="1"/>
    <col min="14597" max="14597" width="8.6640625" style="44" customWidth="1"/>
    <col min="14598" max="14598" width="7.58203125" style="44" customWidth="1"/>
    <col min="14599" max="14599" width="14.83203125" style="44" customWidth="1"/>
    <col min="14600" max="14600" width="15.25" style="44" customWidth="1"/>
    <col min="14601" max="14601" width="15.9140625" style="44" customWidth="1"/>
    <col min="14602" max="14602" width="16.75" style="44" customWidth="1"/>
    <col min="14603" max="14603" width="14.6640625" style="44" bestFit="1" customWidth="1"/>
    <col min="14604" max="14604" width="19.9140625" style="44" bestFit="1" customWidth="1"/>
    <col min="14605" max="14850" width="9.6640625" style="44"/>
    <col min="14851" max="14851" width="5.25" style="44" customWidth="1"/>
    <col min="14852" max="14852" width="58.33203125" style="44" customWidth="1"/>
    <col min="14853" max="14853" width="8.6640625" style="44" customWidth="1"/>
    <col min="14854" max="14854" width="7.58203125" style="44" customWidth="1"/>
    <col min="14855" max="14855" width="14.83203125" style="44" customWidth="1"/>
    <col min="14856" max="14856" width="15.25" style="44" customWidth="1"/>
    <col min="14857" max="14857" width="15.9140625" style="44" customWidth="1"/>
    <col min="14858" max="14858" width="16.75" style="44" customWidth="1"/>
    <col min="14859" max="14859" width="14.6640625" style="44" bestFit="1" customWidth="1"/>
    <col min="14860" max="14860" width="19.9140625" style="44" bestFit="1" customWidth="1"/>
    <col min="14861" max="15106" width="9.6640625" style="44"/>
    <col min="15107" max="15107" width="5.25" style="44" customWidth="1"/>
    <col min="15108" max="15108" width="58.33203125" style="44" customWidth="1"/>
    <col min="15109" max="15109" width="8.6640625" style="44" customWidth="1"/>
    <col min="15110" max="15110" width="7.58203125" style="44" customWidth="1"/>
    <col min="15111" max="15111" width="14.83203125" style="44" customWidth="1"/>
    <col min="15112" max="15112" width="15.25" style="44" customWidth="1"/>
    <col min="15113" max="15113" width="15.9140625" style="44" customWidth="1"/>
    <col min="15114" max="15114" width="16.75" style="44" customWidth="1"/>
    <col min="15115" max="15115" width="14.6640625" style="44" bestFit="1" customWidth="1"/>
    <col min="15116" max="15116" width="19.9140625" style="44" bestFit="1" customWidth="1"/>
    <col min="15117" max="15362" width="9.6640625" style="44"/>
    <col min="15363" max="15363" width="5.25" style="44" customWidth="1"/>
    <col min="15364" max="15364" width="58.33203125" style="44" customWidth="1"/>
    <col min="15365" max="15365" width="8.6640625" style="44" customWidth="1"/>
    <col min="15366" max="15366" width="7.58203125" style="44" customWidth="1"/>
    <col min="15367" max="15367" width="14.83203125" style="44" customWidth="1"/>
    <col min="15368" max="15368" width="15.25" style="44" customWidth="1"/>
    <col min="15369" max="15369" width="15.9140625" style="44" customWidth="1"/>
    <col min="15370" max="15370" width="16.75" style="44" customWidth="1"/>
    <col min="15371" max="15371" width="14.6640625" style="44" bestFit="1" customWidth="1"/>
    <col min="15372" max="15372" width="19.9140625" style="44" bestFit="1" customWidth="1"/>
    <col min="15373" max="15618" width="9.6640625" style="44"/>
    <col min="15619" max="15619" width="5.25" style="44" customWidth="1"/>
    <col min="15620" max="15620" width="58.33203125" style="44" customWidth="1"/>
    <col min="15621" max="15621" width="8.6640625" style="44" customWidth="1"/>
    <col min="15622" max="15622" width="7.58203125" style="44" customWidth="1"/>
    <col min="15623" max="15623" width="14.83203125" style="44" customWidth="1"/>
    <col min="15624" max="15624" width="15.25" style="44" customWidth="1"/>
    <col min="15625" max="15625" width="15.9140625" style="44" customWidth="1"/>
    <col min="15626" max="15626" width="16.75" style="44" customWidth="1"/>
    <col min="15627" max="15627" width="14.6640625" style="44" bestFit="1" customWidth="1"/>
    <col min="15628" max="15628" width="19.9140625" style="44" bestFit="1" customWidth="1"/>
    <col min="15629" max="15874" width="9.6640625" style="44"/>
    <col min="15875" max="15875" width="5.25" style="44" customWidth="1"/>
    <col min="15876" max="15876" width="58.33203125" style="44" customWidth="1"/>
    <col min="15877" max="15877" width="8.6640625" style="44" customWidth="1"/>
    <col min="15878" max="15878" width="7.58203125" style="44" customWidth="1"/>
    <col min="15879" max="15879" width="14.83203125" style="44" customWidth="1"/>
    <col min="15880" max="15880" width="15.25" style="44" customWidth="1"/>
    <col min="15881" max="15881" width="15.9140625" style="44" customWidth="1"/>
    <col min="15882" max="15882" width="16.75" style="44" customWidth="1"/>
    <col min="15883" max="15883" width="14.6640625" style="44" bestFit="1" customWidth="1"/>
    <col min="15884" max="15884" width="19.9140625" style="44" bestFit="1" customWidth="1"/>
    <col min="15885" max="16130" width="9.6640625" style="44"/>
    <col min="16131" max="16131" width="5.25" style="44" customWidth="1"/>
    <col min="16132" max="16132" width="58.33203125" style="44" customWidth="1"/>
    <col min="16133" max="16133" width="8.6640625" style="44" customWidth="1"/>
    <col min="16134" max="16134" width="7.58203125" style="44" customWidth="1"/>
    <col min="16135" max="16135" width="14.83203125" style="44" customWidth="1"/>
    <col min="16136" max="16136" width="15.25" style="44" customWidth="1"/>
    <col min="16137" max="16137" width="15.9140625" style="44" customWidth="1"/>
    <col min="16138" max="16138" width="16.75" style="44" customWidth="1"/>
    <col min="16139" max="16139" width="14.6640625" style="44" bestFit="1" customWidth="1"/>
    <col min="16140" max="16140" width="19.9140625" style="44" bestFit="1" customWidth="1"/>
    <col min="16141" max="16384" width="9.6640625" style="44"/>
  </cols>
  <sheetData>
    <row r="1" spans="3:12" ht="24.75" customHeight="1" x14ac:dyDescent="0.35">
      <c r="I1" s="605"/>
      <c r="J1" s="605"/>
    </row>
    <row r="2" spans="3:12" x14ac:dyDescent="0.35">
      <c r="C2" s="606" t="s">
        <v>303</v>
      </c>
      <c r="D2" s="606"/>
      <c r="E2" s="606"/>
      <c r="F2" s="606"/>
      <c r="G2" s="606"/>
      <c r="H2" s="606"/>
      <c r="I2" s="606"/>
      <c r="J2" s="606"/>
    </row>
    <row r="3" spans="3:12" x14ac:dyDescent="0.35">
      <c r="C3" s="595"/>
      <c r="D3" s="595"/>
      <c r="E3" s="595"/>
      <c r="F3" s="595"/>
      <c r="G3" s="595"/>
      <c r="H3" s="595"/>
      <c r="I3" s="595"/>
      <c r="J3" s="595"/>
    </row>
    <row r="4" spans="3:12" ht="24.75" customHeight="1" x14ac:dyDescent="0.35">
      <c r="C4" s="179"/>
      <c r="D4" s="179"/>
      <c r="E4" s="61"/>
      <c r="F4" s="61"/>
      <c r="J4" s="246"/>
    </row>
    <row r="5" spans="3:12" ht="39" customHeight="1" x14ac:dyDescent="0.35">
      <c r="C5" s="155" t="s">
        <v>0</v>
      </c>
      <c r="D5" s="607" t="s">
        <v>238</v>
      </c>
      <c r="E5" s="609" t="s">
        <v>239</v>
      </c>
      <c r="F5" s="610"/>
      <c r="G5" s="607" t="s">
        <v>240</v>
      </c>
      <c r="H5" s="607" t="s">
        <v>241</v>
      </c>
      <c r="I5" s="607" t="s">
        <v>413</v>
      </c>
      <c r="J5" s="607" t="s">
        <v>242</v>
      </c>
    </row>
    <row r="6" spans="3:12" ht="31.5" customHeight="1" x14ac:dyDescent="0.35">
      <c r="C6" s="155"/>
      <c r="D6" s="608"/>
      <c r="E6" s="180" t="s">
        <v>129</v>
      </c>
      <c r="F6" s="180" t="s">
        <v>130</v>
      </c>
      <c r="G6" s="608"/>
      <c r="H6" s="608"/>
      <c r="I6" s="608"/>
      <c r="J6" s="608"/>
    </row>
    <row r="7" spans="3:12" ht="23" customHeight="1" x14ac:dyDescent="0.35">
      <c r="C7" s="181">
        <v>1</v>
      </c>
      <c r="D7" s="182" t="s">
        <v>243</v>
      </c>
      <c r="E7" s="183"/>
      <c r="F7" s="183"/>
      <c r="G7" s="184">
        <f>G8+G32+G51+G77</f>
        <v>15020777843</v>
      </c>
      <c r="H7" s="184">
        <f>H8+H32+H51+H77</f>
        <v>16704125295</v>
      </c>
      <c r="I7" s="184">
        <f>I8+I32+I51+I77</f>
        <v>1683347452</v>
      </c>
      <c r="J7" s="185"/>
    </row>
    <row r="8" spans="3:12" ht="22" customHeight="1" x14ac:dyDescent="0.35">
      <c r="C8" s="46" t="s">
        <v>111</v>
      </c>
      <c r="D8" s="128" t="s">
        <v>244</v>
      </c>
      <c r="E8" s="186">
        <v>18</v>
      </c>
      <c r="F8" s="186">
        <v>16</v>
      </c>
      <c r="G8" s="187">
        <f>G9+G20</f>
        <v>9178362738</v>
      </c>
      <c r="H8" s="187">
        <f>H9+H20</f>
        <v>10562162738</v>
      </c>
      <c r="I8" s="187">
        <f>I9+I20</f>
        <v>1383800000</v>
      </c>
      <c r="J8" s="50"/>
      <c r="K8" s="245"/>
    </row>
    <row r="9" spans="3:12" ht="27.75" customHeight="1" x14ac:dyDescent="0.35">
      <c r="C9" s="46" t="s">
        <v>245</v>
      </c>
      <c r="D9" s="128" t="s">
        <v>246</v>
      </c>
      <c r="E9" s="188"/>
      <c r="F9" s="188"/>
      <c r="G9" s="187">
        <f>SUM(G10:G19)</f>
        <v>8198255738</v>
      </c>
      <c r="H9" s="187">
        <f>SUM(H10:H19)</f>
        <v>9138267738</v>
      </c>
      <c r="I9" s="187">
        <f>SUM(I10:I19)</f>
        <v>940012000</v>
      </c>
      <c r="J9" s="50"/>
      <c r="K9" s="245"/>
    </row>
    <row r="10" spans="3:12" ht="20.5" customHeight="1" x14ac:dyDescent="0.35">
      <c r="C10" s="48" t="s">
        <v>16</v>
      </c>
      <c r="D10" s="189" t="s">
        <v>247</v>
      </c>
      <c r="E10" s="190"/>
      <c r="F10" s="190"/>
      <c r="G10" s="191">
        <f>4500511938</f>
        <v>4500511938</v>
      </c>
      <c r="H10" s="191">
        <f>4500511938</f>
        <v>4500511938</v>
      </c>
      <c r="I10" s="191">
        <f>H10-G10</f>
        <v>0</v>
      </c>
      <c r="J10" s="125"/>
      <c r="K10" s="196"/>
    </row>
    <row r="11" spans="3:12" ht="38.5" customHeight="1" x14ac:dyDescent="0.35">
      <c r="C11" s="48" t="s">
        <v>16</v>
      </c>
      <c r="D11" s="189" t="s">
        <v>248</v>
      </c>
      <c r="E11" s="190"/>
      <c r="F11" s="190"/>
      <c r="G11" s="191">
        <v>166353400</v>
      </c>
      <c r="H11" s="191">
        <v>166353400</v>
      </c>
      <c r="I11" s="191">
        <f t="shared" ref="I11:I71" si="0">H11-G11</f>
        <v>0</v>
      </c>
      <c r="J11" s="125"/>
      <c r="K11" s="196"/>
    </row>
    <row r="12" spans="3:12" ht="27" customHeight="1" x14ac:dyDescent="0.35">
      <c r="C12" s="48" t="s">
        <v>16</v>
      </c>
      <c r="D12" s="189" t="s">
        <v>249</v>
      </c>
      <c r="E12" s="190"/>
      <c r="F12" s="190"/>
      <c r="G12" s="191">
        <f>1375000000-705000000+18000000+45000000</f>
        <v>733000000</v>
      </c>
      <c r="H12" s="191">
        <v>1627000000</v>
      </c>
      <c r="I12" s="191">
        <f t="shared" si="0"/>
        <v>894000000</v>
      </c>
      <c r="J12" s="50"/>
      <c r="K12" s="245"/>
    </row>
    <row r="13" spans="3:12" ht="32.5" customHeight="1" x14ac:dyDescent="0.35">
      <c r="C13" s="48" t="s">
        <v>16</v>
      </c>
      <c r="D13" s="192" t="s">
        <v>368</v>
      </c>
      <c r="E13" s="193"/>
      <c r="F13" s="193"/>
      <c r="G13" s="191">
        <f>57062400</f>
        <v>57062400</v>
      </c>
      <c r="H13" s="50">
        <v>120062400</v>
      </c>
      <c r="I13" s="191">
        <f>H13-G13</f>
        <v>63000000</v>
      </c>
      <c r="J13" s="50"/>
      <c r="K13" s="196"/>
    </row>
    <row r="14" spans="3:12" ht="23" customHeight="1" x14ac:dyDescent="0.35">
      <c r="C14" s="48" t="s">
        <v>16</v>
      </c>
      <c r="D14" s="194" t="s">
        <v>250</v>
      </c>
      <c r="E14" s="195"/>
      <c r="F14" s="195"/>
      <c r="G14" s="191">
        <v>303600000</v>
      </c>
      <c r="H14" s="191">
        <v>303600000</v>
      </c>
      <c r="I14" s="191">
        <f t="shared" si="0"/>
        <v>0</v>
      </c>
      <c r="J14" s="125"/>
      <c r="K14" s="196"/>
      <c r="L14" s="196"/>
    </row>
    <row r="15" spans="3:12" ht="21.5" customHeight="1" x14ac:dyDescent="0.35">
      <c r="C15" s="48" t="s">
        <v>16</v>
      </c>
      <c r="D15" s="194" t="s">
        <v>251</v>
      </c>
      <c r="E15" s="195"/>
      <c r="F15" s="195"/>
      <c r="G15" s="191">
        <v>219024000</v>
      </c>
      <c r="H15" s="191">
        <v>219024000</v>
      </c>
      <c r="I15" s="191">
        <f t="shared" si="0"/>
        <v>0</v>
      </c>
      <c r="J15" s="125"/>
      <c r="L15" s="196"/>
    </row>
    <row r="16" spans="3:12" ht="23.4" customHeight="1" x14ac:dyDescent="0.35">
      <c r="C16" s="48" t="s">
        <v>16</v>
      </c>
      <c r="D16" s="194" t="s">
        <v>252</v>
      </c>
      <c r="E16" s="195"/>
      <c r="F16" s="195"/>
      <c r="G16" s="191">
        <v>33000000</v>
      </c>
      <c r="H16" s="191">
        <v>33000000</v>
      </c>
      <c r="I16" s="191">
        <f t="shared" si="0"/>
        <v>0</v>
      </c>
      <c r="J16" s="125"/>
      <c r="L16" s="196"/>
    </row>
    <row r="17" spans="3:12" ht="23.4" customHeight="1" x14ac:dyDescent="0.35">
      <c r="C17" s="48" t="s">
        <v>16</v>
      </c>
      <c r="D17" s="189" t="s">
        <v>253</v>
      </c>
      <c r="E17" s="190"/>
      <c r="F17" s="190"/>
      <c r="G17" s="191">
        <f>14*25000000+53000000</f>
        <v>403000000</v>
      </c>
      <c r="H17" s="191">
        <f>14*25000000+53000000</f>
        <v>403000000</v>
      </c>
      <c r="I17" s="191">
        <f t="shared" si="0"/>
        <v>0</v>
      </c>
      <c r="J17" s="125"/>
      <c r="L17" s="196"/>
    </row>
    <row r="18" spans="3:12" s="197" customFormat="1" ht="23.4" customHeight="1" x14ac:dyDescent="0.35">
      <c r="C18" s="48" t="s">
        <v>16</v>
      </c>
      <c r="D18" s="194" t="s">
        <v>357</v>
      </c>
      <c r="E18" s="195"/>
      <c r="F18" s="195"/>
      <c r="G18" s="191">
        <v>1358704000</v>
      </c>
      <c r="H18" s="50">
        <v>1341716000</v>
      </c>
      <c r="I18" s="191">
        <f t="shared" si="0"/>
        <v>-16988000</v>
      </c>
      <c r="J18" s="203" t="s">
        <v>151</v>
      </c>
      <c r="L18" s="198"/>
    </row>
    <row r="19" spans="3:12" s="197" customFormat="1" ht="23.4" customHeight="1" x14ac:dyDescent="0.35">
      <c r="C19" s="48" t="s">
        <v>16</v>
      </c>
      <c r="D19" s="194" t="s">
        <v>150</v>
      </c>
      <c r="E19" s="195"/>
      <c r="F19" s="195"/>
      <c r="G19" s="191">
        <v>424000000</v>
      </c>
      <c r="H19" s="191">
        <v>424000000</v>
      </c>
      <c r="I19" s="191">
        <f t="shared" si="0"/>
        <v>0</v>
      </c>
      <c r="J19" s="203" t="s">
        <v>152</v>
      </c>
    </row>
    <row r="20" spans="3:12" s="53" customFormat="1" ht="33.5" customHeight="1" x14ac:dyDescent="0.35">
      <c r="C20" s="199" t="s">
        <v>256</v>
      </c>
      <c r="D20" s="200" t="s">
        <v>257</v>
      </c>
      <c r="E20" s="201"/>
      <c r="F20" s="201"/>
      <c r="G20" s="187">
        <f>SUM(G21:G31)</f>
        <v>980107000</v>
      </c>
      <c r="H20" s="187">
        <f>SUM(H21:H31)</f>
        <v>1423895000</v>
      </c>
      <c r="I20" s="187">
        <f>SUM(I21:I31)</f>
        <v>443788000</v>
      </c>
      <c r="J20" s="128"/>
      <c r="L20" s="202"/>
    </row>
    <row r="21" spans="3:12" ht="32" customHeight="1" x14ac:dyDescent="0.35">
      <c r="C21" s="48" t="s">
        <v>16</v>
      </c>
      <c r="D21" s="189" t="s">
        <v>258</v>
      </c>
      <c r="E21" s="190"/>
      <c r="F21" s="190"/>
      <c r="G21" s="191">
        <v>103000000</v>
      </c>
      <c r="H21" s="50">
        <v>149800000</v>
      </c>
      <c r="I21" s="191">
        <f t="shared" si="0"/>
        <v>46800000</v>
      </c>
      <c r="J21" s="583"/>
      <c r="K21" s="196"/>
    </row>
    <row r="22" spans="3:12" ht="22" customHeight="1" x14ac:dyDescent="0.35">
      <c r="C22" s="48" t="s">
        <v>16</v>
      </c>
      <c r="D22" s="204" t="s">
        <v>259</v>
      </c>
      <c r="E22" s="205"/>
      <c r="F22" s="205"/>
      <c r="G22" s="191">
        <v>210000000</v>
      </c>
      <c r="H22" s="191">
        <v>310000000</v>
      </c>
      <c r="I22" s="191">
        <f t="shared" si="0"/>
        <v>100000000</v>
      </c>
      <c r="J22" s="583"/>
      <c r="L22" s="196"/>
    </row>
    <row r="23" spans="3:12" ht="27.75" customHeight="1" x14ac:dyDescent="0.35">
      <c r="C23" s="48" t="s">
        <v>16</v>
      </c>
      <c r="D23" s="204" t="s">
        <v>260</v>
      </c>
      <c r="E23" s="205"/>
      <c r="F23" s="205"/>
      <c r="G23" s="191">
        <v>30000000</v>
      </c>
      <c r="H23" s="191">
        <v>30000000</v>
      </c>
      <c r="I23" s="191">
        <f t="shared" si="0"/>
        <v>0</v>
      </c>
      <c r="J23" s="203"/>
    </row>
    <row r="24" spans="3:12" ht="32.5" customHeight="1" x14ac:dyDescent="0.35">
      <c r="C24" s="48" t="s">
        <v>16</v>
      </c>
      <c r="D24" s="206" t="s">
        <v>261</v>
      </c>
      <c r="E24" s="207"/>
      <c r="F24" s="207"/>
      <c r="G24" s="191">
        <v>100000000</v>
      </c>
      <c r="H24" s="191">
        <v>100000000</v>
      </c>
      <c r="I24" s="191">
        <f t="shared" si="0"/>
        <v>0</v>
      </c>
      <c r="J24" s="55" t="s">
        <v>262</v>
      </c>
      <c r="K24" s="196"/>
    </row>
    <row r="25" spans="3:12" ht="23.5" customHeight="1" x14ac:dyDescent="0.35">
      <c r="C25" s="48" t="s">
        <v>16</v>
      </c>
      <c r="D25" s="204" t="s">
        <v>407</v>
      </c>
      <c r="E25" s="205"/>
      <c r="F25" s="205"/>
      <c r="G25" s="191">
        <v>84000000</v>
      </c>
      <c r="H25" s="191">
        <v>84000000</v>
      </c>
      <c r="I25" s="191">
        <f t="shared" si="0"/>
        <v>0</v>
      </c>
      <c r="J25" s="55" t="s">
        <v>136</v>
      </c>
    </row>
    <row r="26" spans="3:12" ht="22.5" customHeight="1" x14ac:dyDescent="0.35">
      <c r="C26" s="48" t="s">
        <v>16</v>
      </c>
      <c r="D26" s="204" t="s">
        <v>263</v>
      </c>
      <c r="E26" s="205"/>
      <c r="F26" s="205"/>
      <c r="G26" s="191">
        <v>37800000</v>
      </c>
      <c r="H26" s="191">
        <v>37800000</v>
      </c>
      <c r="I26" s="191">
        <f t="shared" si="0"/>
        <v>0</v>
      </c>
      <c r="J26" s="208" t="s">
        <v>136</v>
      </c>
    </row>
    <row r="27" spans="3:12" ht="20" customHeight="1" x14ac:dyDescent="0.35">
      <c r="C27" s="48" t="s">
        <v>16</v>
      </c>
      <c r="D27" s="206" t="s">
        <v>358</v>
      </c>
      <c r="E27" s="207"/>
      <c r="F27" s="207"/>
      <c r="G27" s="191">
        <v>40542000</v>
      </c>
      <c r="H27" s="191">
        <v>40542000</v>
      </c>
      <c r="I27" s="191">
        <f t="shared" si="0"/>
        <v>0</v>
      </c>
      <c r="J27" s="203" t="s">
        <v>264</v>
      </c>
    </row>
    <row r="28" spans="3:12" ht="22" customHeight="1" x14ac:dyDescent="0.35">
      <c r="C28" s="48" t="s">
        <v>16</v>
      </c>
      <c r="D28" s="206" t="s">
        <v>202</v>
      </c>
      <c r="E28" s="207"/>
      <c r="F28" s="207"/>
      <c r="G28" s="191"/>
      <c r="H28" s="50">
        <v>280000000</v>
      </c>
      <c r="I28" s="191">
        <f>H28-G28</f>
        <v>280000000</v>
      </c>
      <c r="J28" s="203"/>
    </row>
    <row r="29" spans="3:12" ht="21.5" customHeight="1" x14ac:dyDescent="0.35">
      <c r="C29" s="48" t="s">
        <v>16</v>
      </c>
      <c r="D29" s="49" t="s">
        <v>254</v>
      </c>
      <c r="E29" s="209"/>
      <c r="F29" s="209"/>
      <c r="G29" s="191">
        <v>308765000</v>
      </c>
      <c r="H29" s="191">
        <v>308765000</v>
      </c>
      <c r="I29" s="191">
        <f t="shared" si="0"/>
        <v>0</v>
      </c>
      <c r="J29" s="125"/>
    </row>
    <row r="30" spans="3:12" ht="30.5" customHeight="1" x14ac:dyDescent="0.35">
      <c r="C30" s="48" t="s">
        <v>16</v>
      </c>
      <c r="D30" s="189" t="s">
        <v>258</v>
      </c>
      <c r="E30" s="209"/>
      <c r="F30" s="209"/>
      <c r="G30" s="191">
        <v>0</v>
      </c>
      <c r="H30" s="191">
        <v>16988000</v>
      </c>
      <c r="I30" s="191">
        <f t="shared" si="0"/>
        <v>16988000</v>
      </c>
      <c r="J30" s="125"/>
      <c r="K30" s="224"/>
    </row>
    <row r="31" spans="3:12" ht="30.5" customHeight="1" x14ac:dyDescent="0.35">
      <c r="C31" s="48" t="s">
        <v>16</v>
      </c>
      <c r="D31" s="49" t="s">
        <v>255</v>
      </c>
      <c r="E31" s="209"/>
      <c r="F31" s="209"/>
      <c r="G31" s="191">
        <v>66000000</v>
      </c>
      <c r="H31" s="191">
        <v>66000000</v>
      </c>
      <c r="I31" s="191">
        <f t="shared" si="0"/>
        <v>0</v>
      </c>
      <c r="J31" s="125"/>
      <c r="K31" s="224"/>
      <c r="L31" s="224"/>
    </row>
    <row r="32" spans="3:12" ht="26.5" customHeight="1" x14ac:dyDescent="0.35">
      <c r="C32" s="46" t="s">
        <v>112</v>
      </c>
      <c r="D32" s="128" t="s">
        <v>265</v>
      </c>
      <c r="E32" s="186">
        <v>12</v>
      </c>
      <c r="F32" s="186">
        <v>10</v>
      </c>
      <c r="G32" s="187">
        <f>G33+G36</f>
        <v>2174521862</v>
      </c>
      <c r="H32" s="187">
        <f>H33+H36</f>
        <v>2259085862</v>
      </c>
      <c r="I32" s="187">
        <f>H32-G32</f>
        <v>84564000</v>
      </c>
      <c r="J32" s="50"/>
      <c r="K32" s="245"/>
      <c r="L32" s="196"/>
    </row>
    <row r="33" spans="3:12" ht="26.5" customHeight="1" x14ac:dyDescent="0.35">
      <c r="C33" s="46" t="s">
        <v>245</v>
      </c>
      <c r="D33" s="128" t="s">
        <v>246</v>
      </c>
      <c r="E33" s="188"/>
      <c r="F33" s="188"/>
      <c r="G33" s="187">
        <f>SUM(G34:G35)</f>
        <v>1020000000</v>
      </c>
      <c r="H33" s="187">
        <f>SUM(H34:H35)</f>
        <v>1020000000</v>
      </c>
      <c r="I33" s="187">
        <f t="shared" si="0"/>
        <v>0</v>
      </c>
      <c r="J33" s="125"/>
      <c r="K33" s="245"/>
      <c r="L33" s="196"/>
    </row>
    <row r="34" spans="3:12" s="45" customFormat="1" ht="27" customHeight="1" x14ac:dyDescent="0.35">
      <c r="C34" s="48" t="s">
        <v>16</v>
      </c>
      <c r="D34" s="189" t="s">
        <v>249</v>
      </c>
      <c r="E34" s="190"/>
      <c r="F34" s="190"/>
      <c r="G34" s="210">
        <v>920000000</v>
      </c>
      <c r="H34" s="210">
        <v>900000000</v>
      </c>
      <c r="I34" s="191">
        <f>H34-G34</f>
        <v>-20000000</v>
      </c>
      <c r="J34" s="211"/>
      <c r="K34" s="421"/>
    </row>
    <row r="35" spans="3:12" s="45" customFormat="1" ht="27" customHeight="1" x14ac:dyDescent="0.35">
      <c r="C35" s="48" t="s">
        <v>16</v>
      </c>
      <c r="D35" s="51" t="s">
        <v>405</v>
      </c>
      <c r="E35" s="212"/>
      <c r="F35" s="212"/>
      <c r="G35" s="210">
        <f>10*10000000</f>
        <v>100000000</v>
      </c>
      <c r="H35" s="210">
        <f>12*10000000</f>
        <v>120000000</v>
      </c>
      <c r="I35" s="191">
        <f t="shared" si="0"/>
        <v>20000000</v>
      </c>
      <c r="J35" s="213"/>
      <c r="K35" s="333"/>
      <c r="L35" s="333"/>
    </row>
    <row r="36" spans="3:12" s="45" customFormat="1" ht="27" customHeight="1" x14ac:dyDescent="0.35">
      <c r="C36" s="199" t="s">
        <v>256</v>
      </c>
      <c r="D36" s="128" t="s">
        <v>257</v>
      </c>
      <c r="E36" s="188"/>
      <c r="F36" s="188"/>
      <c r="G36" s="214">
        <f>SUM(G37:G50)</f>
        <v>1154521862</v>
      </c>
      <c r="H36" s="214">
        <f>SUM(H37:H50)</f>
        <v>1239085862</v>
      </c>
      <c r="I36" s="214">
        <f>SUM(I37:I50)</f>
        <v>84564000</v>
      </c>
      <c r="J36" s="211"/>
    </row>
    <row r="37" spans="3:12" s="45" customFormat="1" ht="30" customHeight="1" x14ac:dyDescent="0.35">
      <c r="C37" s="48" t="s">
        <v>16</v>
      </c>
      <c r="D37" s="215" t="s">
        <v>267</v>
      </c>
      <c r="E37" s="216"/>
      <c r="F37" s="216"/>
      <c r="G37" s="210">
        <v>67000000</v>
      </c>
      <c r="H37" s="50">
        <v>99122000</v>
      </c>
      <c r="I37" s="191">
        <f>H37-G37</f>
        <v>32122000</v>
      </c>
      <c r="J37" s="217"/>
      <c r="L37" s="333"/>
    </row>
    <row r="38" spans="3:12" ht="24.5" customHeight="1" x14ac:dyDescent="0.35">
      <c r="C38" s="48" t="s">
        <v>16</v>
      </c>
      <c r="D38" s="206" t="s">
        <v>225</v>
      </c>
      <c r="E38" s="207"/>
      <c r="F38" s="207"/>
      <c r="G38" s="191">
        <v>15000000</v>
      </c>
      <c r="H38" s="191">
        <v>15000000</v>
      </c>
      <c r="I38" s="191">
        <f t="shared" si="0"/>
        <v>0</v>
      </c>
      <c r="J38" s="55"/>
      <c r="K38" s="196"/>
    </row>
    <row r="39" spans="3:12" s="45" customFormat="1" ht="31" customHeight="1" x14ac:dyDescent="0.35">
      <c r="C39" s="48" t="s">
        <v>16</v>
      </c>
      <c r="D39" s="215" t="s">
        <v>268</v>
      </c>
      <c r="E39" s="216"/>
      <c r="F39" s="216"/>
      <c r="G39" s="210">
        <v>72000000</v>
      </c>
      <c r="H39" s="210">
        <v>72000000</v>
      </c>
      <c r="I39" s="191">
        <f t="shared" si="0"/>
        <v>0</v>
      </c>
      <c r="J39" s="55" t="s">
        <v>269</v>
      </c>
      <c r="L39" s="333"/>
    </row>
    <row r="40" spans="3:12" s="45" customFormat="1" ht="22.5" customHeight="1" x14ac:dyDescent="0.35">
      <c r="C40" s="48" t="s">
        <v>16</v>
      </c>
      <c r="D40" s="215" t="s">
        <v>132</v>
      </c>
      <c r="E40" s="216"/>
      <c r="F40" s="216"/>
      <c r="G40" s="210">
        <v>75000000</v>
      </c>
      <c r="H40" s="210">
        <v>75000000</v>
      </c>
      <c r="I40" s="191">
        <f t="shared" si="0"/>
        <v>0</v>
      </c>
      <c r="J40" s="55" t="s">
        <v>269</v>
      </c>
    </row>
    <row r="41" spans="3:12" ht="26.25" customHeight="1" x14ac:dyDescent="0.35">
      <c r="C41" s="48" t="s">
        <v>16</v>
      </c>
      <c r="D41" s="51" t="s">
        <v>270</v>
      </c>
      <c r="E41" s="212"/>
      <c r="F41" s="212"/>
      <c r="G41" s="191">
        <v>194164862</v>
      </c>
      <c r="H41" s="191">
        <v>194164862</v>
      </c>
      <c r="I41" s="191">
        <f t="shared" si="0"/>
        <v>0</v>
      </c>
      <c r="J41" s="55" t="s">
        <v>269</v>
      </c>
      <c r="L41" s="196"/>
    </row>
    <row r="42" spans="3:12" ht="56.5" customHeight="1" x14ac:dyDescent="0.35">
      <c r="C42" s="48" t="s">
        <v>16</v>
      </c>
      <c r="D42" s="51" t="s">
        <v>271</v>
      </c>
      <c r="E42" s="212"/>
      <c r="F42" s="212"/>
      <c r="G42" s="191">
        <v>328778000</v>
      </c>
      <c r="H42" s="191">
        <v>328778000</v>
      </c>
      <c r="I42" s="191">
        <f t="shared" si="0"/>
        <v>0</v>
      </c>
      <c r="J42" s="55" t="s">
        <v>269</v>
      </c>
    </row>
    <row r="43" spans="3:12" ht="47" customHeight="1" x14ac:dyDescent="0.35">
      <c r="C43" s="48" t="s">
        <v>16</v>
      </c>
      <c r="D43" s="51" t="s">
        <v>272</v>
      </c>
      <c r="E43" s="212"/>
      <c r="F43" s="212"/>
      <c r="G43" s="191">
        <v>102015000</v>
      </c>
      <c r="H43" s="191">
        <v>102015000</v>
      </c>
      <c r="I43" s="191">
        <f t="shared" si="0"/>
        <v>0</v>
      </c>
      <c r="J43" s="55" t="s">
        <v>269</v>
      </c>
    </row>
    <row r="44" spans="3:12" ht="28.5" customHeight="1" x14ac:dyDescent="0.35">
      <c r="C44" s="48" t="s">
        <v>16</v>
      </c>
      <c r="D44" s="218" t="s">
        <v>273</v>
      </c>
      <c r="E44" s="219"/>
      <c r="F44" s="219"/>
      <c r="G44" s="220"/>
      <c r="H44" s="50">
        <v>5000000</v>
      </c>
      <c r="I44" s="191">
        <f t="shared" si="0"/>
        <v>5000000</v>
      </c>
      <c r="J44" s="55" t="s">
        <v>264</v>
      </c>
    </row>
    <row r="45" spans="3:12" ht="38.5" customHeight="1" x14ac:dyDescent="0.35">
      <c r="C45" s="48" t="s">
        <v>16</v>
      </c>
      <c r="D45" s="51" t="s">
        <v>226</v>
      </c>
      <c r="E45" s="212"/>
      <c r="F45" s="212"/>
      <c r="G45" s="191">
        <v>2000000</v>
      </c>
      <c r="H45" s="191">
        <v>2000000</v>
      </c>
      <c r="I45" s="191">
        <f t="shared" si="0"/>
        <v>0</v>
      </c>
      <c r="J45" s="55" t="s">
        <v>264</v>
      </c>
    </row>
    <row r="46" spans="3:12" ht="37.5" customHeight="1" x14ac:dyDescent="0.35">
      <c r="C46" s="48" t="s">
        <v>16</v>
      </c>
      <c r="D46" s="218" t="s">
        <v>142</v>
      </c>
      <c r="E46" s="219"/>
      <c r="F46" s="219"/>
      <c r="G46" s="220">
        <v>10000000</v>
      </c>
      <c r="H46" s="220">
        <v>10000000</v>
      </c>
      <c r="I46" s="191">
        <f t="shared" si="0"/>
        <v>0</v>
      </c>
      <c r="J46" s="55" t="s">
        <v>264</v>
      </c>
    </row>
    <row r="47" spans="3:12" ht="30.5" customHeight="1" x14ac:dyDescent="0.35">
      <c r="C47" s="48" t="s">
        <v>16</v>
      </c>
      <c r="D47" s="218" t="s">
        <v>139</v>
      </c>
      <c r="E47" s="219"/>
      <c r="F47" s="219"/>
      <c r="G47" s="220">
        <v>5000000</v>
      </c>
      <c r="H47" s="220">
        <v>5000000</v>
      </c>
      <c r="I47" s="191">
        <f t="shared" si="0"/>
        <v>0</v>
      </c>
      <c r="J47" s="55" t="s">
        <v>264</v>
      </c>
    </row>
    <row r="48" spans="3:12" ht="49" customHeight="1" x14ac:dyDescent="0.35">
      <c r="C48" s="48" t="s">
        <v>16</v>
      </c>
      <c r="D48" s="218" t="s">
        <v>140</v>
      </c>
      <c r="E48" s="219"/>
      <c r="F48" s="219"/>
      <c r="G48" s="220">
        <v>10000000</v>
      </c>
      <c r="H48" s="220">
        <v>10000000</v>
      </c>
      <c r="I48" s="191">
        <f t="shared" si="0"/>
        <v>0</v>
      </c>
      <c r="J48" s="55" t="s">
        <v>264</v>
      </c>
    </row>
    <row r="49" spans="3:12" ht="48.5" customHeight="1" x14ac:dyDescent="0.35">
      <c r="C49" s="48" t="s">
        <v>16</v>
      </c>
      <c r="D49" s="218" t="s">
        <v>141</v>
      </c>
      <c r="E49" s="219"/>
      <c r="F49" s="219"/>
      <c r="G49" s="220"/>
      <c r="H49" s="50">
        <v>30000000</v>
      </c>
      <c r="I49" s="191">
        <f>H49-G49</f>
        <v>30000000</v>
      </c>
      <c r="J49" s="55" t="s">
        <v>264</v>
      </c>
    </row>
    <row r="50" spans="3:12" ht="32" customHeight="1" x14ac:dyDescent="0.35">
      <c r="C50" s="48" t="s">
        <v>16</v>
      </c>
      <c r="D50" s="49" t="s">
        <v>274</v>
      </c>
      <c r="E50" s="209"/>
      <c r="F50" s="209"/>
      <c r="G50" s="221">
        <v>273564000</v>
      </c>
      <c r="H50" s="221">
        <v>291006000</v>
      </c>
      <c r="I50" s="191">
        <f>H50-G50</f>
        <v>17442000</v>
      </c>
      <c r="J50" s="55" t="s">
        <v>275</v>
      </c>
    </row>
    <row r="51" spans="3:12" ht="27" customHeight="1" x14ac:dyDescent="0.35">
      <c r="C51" s="46" t="s">
        <v>113</v>
      </c>
      <c r="D51" s="128" t="s">
        <v>276</v>
      </c>
      <c r="E51" s="186">
        <v>12</v>
      </c>
      <c r="F51" s="186">
        <v>10</v>
      </c>
      <c r="G51" s="223">
        <f>G52+G55</f>
        <v>3120841243</v>
      </c>
      <c r="H51" s="223">
        <f>H52+H55</f>
        <v>3322050695</v>
      </c>
      <c r="I51" s="187">
        <f>H51-G51</f>
        <v>201209452</v>
      </c>
      <c r="J51" s="125"/>
      <c r="L51" s="245"/>
    </row>
    <row r="52" spans="3:12" ht="23" customHeight="1" x14ac:dyDescent="0.35">
      <c r="C52" s="46" t="s">
        <v>245</v>
      </c>
      <c r="D52" s="128" t="s">
        <v>246</v>
      </c>
      <c r="E52" s="188"/>
      <c r="F52" s="188"/>
      <c r="G52" s="223">
        <f>SUM(G53:G54)</f>
        <v>1015000000</v>
      </c>
      <c r="H52" s="223">
        <f>SUM(H53:H54)</f>
        <v>1015000000</v>
      </c>
      <c r="I52" s="191">
        <f t="shared" si="0"/>
        <v>0</v>
      </c>
      <c r="J52" s="50"/>
      <c r="L52" s="224"/>
    </row>
    <row r="53" spans="3:12" ht="23" customHeight="1" x14ac:dyDescent="0.35">
      <c r="C53" s="48" t="s">
        <v>16</v>
      </c>
      <c r="D53" s="189" t="s">
        <v>277</v>
      </c>
      <c r="E53" s="190"/>
      <c r="F53" s="190"/>
      <c r="G53" s="191">
        <v>895000000</v>
      </c>
      <c r="H53" s="191">
        <v>895000000</v>
      </c>
      <c r="I53" s="191">
        <f t="shared" si="0"/>
        <v>0</v>
      </c>
      <c r="J53" s="125"/>
    </row>
    <row r="54" spans="3:12" ht="23" customHeight="1" x14ac:dyDescent="0.35">
      <c r="C54" s="48" t="s">
        <v>16</v>
      </c>
      <c r="D54" s="51" t="s">
        <v>266</v>
      </c>
      <c r="E54" s="212"/>
      <c r="F54" s="212"/>
      <c r="G54" s="210">
        <f>12*10000000</f>
        <v>120000000</v>
      </c>
      <c r="H54" s="210">
        <f>12*10000000</f>
        <v>120000000</v>
      </c>
      <c r="I54" s="191">
        <f t="shared" si="0"/>
        <v>0</v>
      </c>
      <c r="J54" s="125"/>
    </row>
    <row r="55" spans="3:12" ht="27" customHeight="1" x14ac:dyDescent="0.35">
      <c r="C55" s="46" t="s">
        <v>256</v>
      </c>
      <c r="D55" s="128" t="s">
        <v>257</v>
      </c>
      <c r="E55" s="188"/>
      <c r="F55" s="188"/>
      <c r="G55" s="223">
        <f>SUM(G56:G70)</f>
        <v>2105841243</v>
      </c>
      <c r="H55" s="223">
        <f>SUM(H56:H73)</f>
        <v>2307050695</v>
      </c>
      <c r="I55" s="187">
        <f>H55-G55</f>
        <v>201209452</v>
      </c>
      <c r="J55" s="125"/>
      <c r="L55" s="196"/>
    </row>
    <row r="56" spans="3:12" ht="31.5" customHeight="1" x14ac:dyDescent="0.35">
      <c r="C56" s="48" t="s">
        <v>16</v>
      </c>
      <c r="D56" s="215" t="s">
        <v>267</v>
      </c>
      <c r="E56" s="216"/>
      <c r="F56" s="216"/>
      <c r="G56" s="210">
        <v>65000000</v>
      </c>
      <c r="H56" s="222">
        <v>113976000</v>
      </c>
      <c r="I56" s="191">
        <f>H56-G56</f>
        <v>48976000</v>
      </c>
      <c r="J56" s="125"/>
      <c r="L56" s="196"/>
    </row>
    <row r="57" spans="3:12" ht="24.5" customHeight="1" x14ac:dyDescent="0.35">
      <c r="C57" s="48" t="s">
        <v>16</v>
      </c>
      <c r="D57" s="206" t="s">
        <v>278</v>
      </c>
      <c r="E57" s="207"/>
      <c r="F57" s="207"/>
      <c r="G57" s="191">
        <v>15000000</v>
      </c>
      <c r="H57" s="191">
        <v>15000000</v>
      </c>
      <c r="I57" s="191">
        <f t="shared" si="0"/>
        <v>0</v>
      </c>
      <c r="J57" s="55"/>
      <c r="K57" s="196"/>
    </row>
    <row r="58" spans="3:12" ht="27" customHeight="1" x14ac:dyDescent="0.35">
      <c r="C58" s="48" t="s">
        <v>16</v>
      </c>
      <c r="D58" s="226" t="s">
        <v>279</v>
      </c>
      <c r="E58" s="227"/>
      <c r="F58" s="227"/>
      <c r="G58" s="191">
        <v>90000000</v>
      </c>
      <c r="H58" s="191">
        <v>90000000</v>
      </c>
      <c r="I58" s="191">
        <f t="shared" si="0"/>
        <v>0</v>
      </c>
      <c r="J58" s="125"/>
      <c r="K58" s="196"/>
    </row>
    <row r="59" spans="3:12" ht="27" customHeight="1" x14ac:dyDescent="0.35">
      <c r="C59" s="48" t="s">
        <v>16</v>
      </c>
      <c r="D59" s="226" t="s">
        <v>280</v>
      </c>
      <c r="E59" s="227"/>
      <c r="F59" s="227"/>
      <c r="G59" s="191">
        <v>48000000</v>
      </c>
      <c r="H59" s="191">
        <v>48000000</v>
      </c>
      <c r="I59" s="191">
        <f t="shared" si="0"/>
        <v>0</v>
      </c>
      <c r="J59" s="125"/>
    </row>
    <row r="60" spans="3:12" ht="27" customHeight="1" x14ac:dyDescent="0.35">
      <c r="C60" s="48" t="s">
        <v>16</v>
      </c>
      <c r="D60" s="226" t="s">
        <v>281</v>
      </c>
      <c r="E60" s="227"/>
      <c r="F60" s="227"/>
      <c r="G60" s="191">
        <f>109074000+122000000</f>
        <v>231074000</v>
      </c>
      <c r="H60" s="191">
        <f>109074000+122000000</f>
        <v>231074000</v>
      </c>
      <c r="I60" s="191">
        <f t="shared" si="0"/>
        <v>0</v>
      </c>
      <c r="J60" s="55" t="s">
        <v>264</v>
      </c>
    </row>
    <row r="61" spans="3:12" ht="42.5" customHeight="1" x14ac:dyDescent="0.35">
      <c r="C61" s="48" t="s">
        <v>16</v>
      </c>
      <c r="D61" s="54" t="s">
        <v>134</v>
      </c>
      <c r="E61" s="228"/>
      <c r="F61" s="228"/>
      <c r="G61" s="229">
        <v>49280400</v>
      </c>
      <c r="H61" s="229">
        <v>49280400</v>
      </c>
      <c r="I61" s="191">
        <f t="shared" si="0"/>
        <v>0</v>
      </c>
      <c r="J61" s="55" t="s">
        <v>282</v>
      </c>
    </row>
    <row r="62" spans="3:12" ht="120" customHeight="1" x14ac:dyDescent="0.35">
      <c r="C62" s="48" t="s">
        <v>16</v>
      </c>
      <c r="D62" s="49" t="s">
        <v>133</v>
      </c>
      <c r="E62" s="209"/>
      <c r="F62" s="209"/>
      <c r="G62" s="230">
        <v>7439381</v>
      </c>
      <c r="H62" s="230">
        <v>7439381</v>
      </c>
      <c r="I62" s="191">
        <f t="shared" si="0"/>
        <v>0</v>
      </c>
      <c r="J62" s="55" t="s">
        <v>282</v>
      </c>
      <c r="L62" s="224"/>
    </row>
    <row r="63" spans="3:12" ht="35.25" customHeight="1" x14ac:dyDescent="0.35">
      <c r="C63" s="48" t="s">
        <v>16</v>
      </c>
      <c r="D63" s="49" t="s">
        <v>137</v>
      </c>
      <c r="E63" s="209"/>
      <c r="F63" s="209"/>
      <c r="G63" s="191">
        <v>20813914</v>
      </c>
      <c r="H63" s="191">
        <v>20813914</v>
      </c>
      <c r="I63" s="191">
        <f t="shared" si="0"/>
        <v>0</v>
      </c>
      <c r="J63" s="55" t="s">
        <v>264</v>
      </c>
    </row>
    <row r="64" spans="3:12" ht="35.25" customHeight="1" x14ac:dyDescent="0.35">
      <c r="C64" s="48" t="s">
        <v>16</v>
      </c>
      <c r="D64" s="49" t="s">
        <v>145</v>
      </c>
      <c r="E64" s="209"/>
      <c r="F64" s="209"/>
      <c r="G64" s="191">
        <v>4132000</v>
      </c>
      <c r="H64" s="191">
        <v>4132000</v>
      </c>
      <c r="I64" s="191">
        <f t="shared" si="0"/>
        <v>0</v>
      </c>
      <c r="J64" s="55" t="s">
        <v>264</v>
      </c>
    </row>
    <row r="65" spans="3:13" ht="28.5" customHeight="1" x14ac:dyDescent="0.35">
      <c r="C65" s="48" t="s">
        <v>16</v>
      </c>
      <c r="D65" s="49" t="s">
        <v>283</v>
      </c>
      <c r="E65" s="209"/>
      <c r="F65" s="209"/>
      <c r="G65" s="221">
        <v>20363345</v>
      </c>
      <c r="H65" s="221">
        <v>115616797</v>
      </c>
      <c r="I65" s="191">
        <f>H65-G65</f>
        <v>95253452</v>
      </c>
      <c r="J65" s="50" t="s">
        <v>136</v>
      </c>
    </row>
    <row r="66" spans="3:13" ht="26.5" customHeight="1" x14ac:dyDescent="0.35">
      <c r="C66" s="48" t="s">
        <v>16</v>
      </c>
      <c r="D66" s="49" t="s">
        <v>146</v>
      </c>
      <c r="E66" s="209"/>
      <c r="F66" s="209"/>
      <c r="G66" s="229">
        <v>1296075803</v>
      </c>
      <c r="H66" s="229">
        <v>1296075803</v>
      </c>
      <c r="I66" s="191">
        <f t="shared" si="0"/>
        <v>0</v>
      </c>
      <c r="J66" s="50" t="s">
        <v>136</v>
      </c>
      <c r="K66" s="196"/>
      <c r="L66" s="196"/>
      <c r="M66" s="196"/>
    </row>
    <row r="67" spans="3:13" ht="139.5" customHeight="1" x14ac:dyDescent="0.35">
      <c r="C67" s="48" t="s">
        <v>16</v>
      </c>
      <c r="D67" s="49" t="s">
        <v>147</v>
      </c>
      <c r="E67" s="49"/>
      <c r="F67" s="49"/>
      <c r="G67" s="222">
        <v>56160000</v>
      </c>
      <c r="H67" s="222">
        <v>56160000</v>
      </c>
      <c r="I67" s="191">
        <f t="shared" si="0"/>
        <v>0</v>
      </c>
      <c r="J67" s="50" t="s">
        <v>136</v>
      </c>
      <c r="L67" s="196"/>
    </row>
    <row r="68" spans="3:13" ht="56" customHeight="1" x14ac:dyDescent="0.35">
      <c r="C68" s="48" t="s">
        <v>16</v>
      </c>
      <c r="D68" s="49" t="s">
        <v>284</v>
      </c>
      <c r="E68" s="49"/>
      <c r="F68" s="49"/>
      <c r="G68" s="222">
        <v>20702400</v>
      </c>
      <c r="H68" s="222">
        <v>20702400</v>
      </c>
      <c r="I68" s="191">
        <f t="shared" si="0"/>
        <v>0</v>
      </c>
      <c r="J68" s="50" t="s">
        <v>136</v>
      </c>
    </row>
    <row r="69" spans="3:13" ht="27" customHeight="1" x14ac:dyDescent="0.35">
      <c r="C69" s="48" t="s">
        <v>16</v>
      </c>
      <c r="D69" s="231" t="s">
        <v>408</v>
      </c>
      <c r="E69" s="232"/>
      <c r="F69" s="232"/>
      <c r="G69" s="233">
        <f>23000000*3</f>
        <v>69000000</v>
      </c>
      <c r="H69" s="233">
        <f>23000000*3</f>
        <v>69000000</v>
      </c>
      <c r="I69" s="191">
        <f t="shared" si="0"/>
        <v>0</v>
      </c>
      <c r="J69" s="55" t="s">
        <v>131</v>
      </c>
      <c r="K69" s="196"/>
    </row>
    <row r="70" spans="3:13" ht="27.5" customHeight="1" x14ac:dyDescent="0.35">
      <c r="C70" s="48" t="s">
        <v>16</v>
      </c>
      <c r="D70" s="49" t="s">
        <v>285</v>
      </c>
      <c r="E70" s="209"/>
      <c r="F70" s="209"/>
      <c r="G70" s="229">
        <v>112800000</v>
      </c>
      <c r="H70" s="229">
        <v>112800000</v>
      </c>
      <c r="I70" s="191">
        <f t="shared" si="0"/>
        <v>0</v>
      </c>
      <c r="J70" s="55" t="s">
        <v>131</v>
      </c>
      <c r="K70" s="422"/>
      <c r="L70" s="196"/>
    </row>
    <row r="71" spans="3:13" ht="31.5" customHeight="1" x14ac:dyDescent="0.35">
      <c r="C71" s="48" t="s">
        <v>16</v>
      </c>
      <c r="D71" s="215" t="s">
        <v>144</v>
      </c>
      <c r="E71" s="216"/>
      <c r="F71" s="216"/>
      <c r="G71" s="210"/>
      <c r="H71" s="222">
        <v>2000000</v>
      </c>
      <c r="I71" s="191">
        <f t="shared" si="0"/>
        <v>2000000</v>
      </c>
      <c r="J71" s="55" t="s">
        <v>264</v>
      </c>
    </row>
    <row r="72" spans="3:13" ht="18" customHeight="1" x14ac:dyDescent="0.35">
      <c r="C72" s="48" t="s">
        <v>16</v>
      </c>
      <c r="D72" s="49" t="s">
        <v>359</v>
      </c>
      <c r="E72" s="209"/>
      <c r="F72" s="209"/>
      <c r="G72" s="191"/>
      <c r="H72" s="191">
        <v>6980000</v>
      </c>
      <c r="I72" s="191">
        <v>6980000</v>
      </c>
      <c r="J72" s="55" t="s">
        <v>264</v>
      </c>
    </row>
    <row r="73" spans="3:13" ht="35.5" customHeight="1" x14ac:dyDescent="0.35">
      <c r="C73" s="48" t="s">
        <v>16</v>
      </c>
      <c r="D73" s="49" t="s">
        <v>406</v>
      </c>
      <c r="E73" s="209"/>
      <c r="F73" s="209"/>
      <c r="G73" s="191"/>
      <c r="H73" s="191">
        <f>H74+H75+H76</f>
        <v>48000000</v>
      </c>
      <c r="I73" s="191">
        <f>H73</f>
        <v>48000000</v>
      </c>
      <c r="J73" s="55" t="s">
        <v>262</v>
      </c>
    </row>
    <row r="74" spans="3:13" ht="17.5" customHeight="1" x14ac:dyDescent="0.35">
      <c r="C74" s="48"/>
      <c r="D74" s="438" t="s">
        <v>410</v>
      </c>
      <c r="E74" s="209"/>
      <c r="F74" s="209"/>
      <c r="G74" s="191"/>
      <c r="H74" s="191">
        <v>15000000</v>
      </c>
      <c r="I74" s="191"/>
      <c r="J74" s="55"/>
    </row>
    <row r="75" spans="3:13" ht="24.5" customHeight="1" x14ac:dyDescent="0.35">
      <c r="C75" s="48"/>
      <c r="D75" s="438" t="s">
        <v>411</v>
      </c>
      <c r="E75" s="209"/>
      <c r="F75" s="209"/>
      <c r="G75" s="191"/>
      <c r="H75" s="191">
        <v>10000000</v>
      </c>
      <c r="I75" s="191"/>
      <c r="J75" s="55"/>
    </row>
    <row r="76" spans="3:13" ht="23.5" customHeight="1" x14ac:dyDescent="0.35">
      <c r="C76" s="48"/>
      <c r="D76" s="438" t="s">
        <v>412</v>
      </c>
      <c r="E76" s="209"/>
      <c r="F76" s="209"/>
      <c r="G76" s="191"/>
      <c r="H76" s="191">
        <v>23000000</v>
      </c>
      <c r="I76" s="191"/>
      <c r="J76" s="55"/>
    </row>
    <row r="77" spans="3:13" ht="27" customHeight="1" x14ac:dyDescent="0.35">
      <c r="C77" s="46" t="s">
        <v>114</v>
      </c>
      <c r="D77" s="128" t="s">
        <v>286</v>
      </c>
      <c r="E77" s="186">
        <v>5</v>
      </c>
      <c r="F77" s="186">
        <v>5</v>
      </c>
      <c r="G77" s="223">
        <f>G78+G81</f>
        <v>547052000</v>
      </c>
      <c r="H77" s="223">
        <f>H78+H81</f>
        <v>560826000</v>
      </c>
      <c r="I77" s="187">
        <f t="shared" ref="I77:I117" si="1">H77-G77</f>
        <v>13774000</v>
      </c>
      <c r="J77" s="125"/>
    </row>
    <row r="78" spans="3:13" ht="24.5" customHeight="1" x14ac:dyDescent="0.35">
      <c r="C78" s="46" t="s">
        <v>245</v>
      </c>
      <c r="D78" s="128" t="s">
        <v>246</v>
      </c>
      <c r="E78" s="188"/>
      <c r="F78" s="188"/>
      <c r="G78" s="223">
        <f>G79+G80</f>
        <v>500000000</v>
      </c>
      <c r="H78" s="223">
        <f>H79+H80</f>
        <v>500000000</v>
      </c>
      <c r="I78" s="191">
        <f t="shared" si="1"/>
        <v>0</v>
      </c>
      <c r="J78" s="125"/>
    </row>
    <row r="79" spans="3:13" ht="24.5" customHeight="1" x14ac:dyDescent="0.35">
      <c r="C79" s="48" t="s">
        <v>16</v>
      </c>
      <c r="D79" s="189" t="s">
        <v>277</v>
      </c>
      <c r="E79" s="190"/>
      <c r="F79" s="190"/>
      <c r="G79" s="191">
        <v>450000000</v>
      </c>
      <c r="H79" s="191">
        <v>450000000</v>
      </c>
      <c r="I79" s="191">
        <f t="shared" si="1"/>
        <v>0</v>
      </c>
      <c r="J79" s="125"/>
    </row>
    <row r="80" spans="3:13" ht="24.5" customHeight="1" x14ac:dyDescent="0.35">
      <c r="C80" s="48" t="s">
        <v>16</v>
      </c>
      <c r="D80" s="51" t="s">
        <v>266</v>
      </c>
      <c r="E80" s="212"/>
      <c r="F80" s="212"/>
      <c r="G80" s="210">
        <f>5*10000000</f>
        <v>50000000</v>
      </c>
      <c r="H80" s="210">
        <f>5*10000000</f>
        <v>50000000</v>
      </c>
      <c r="I80" s="191">
        <f t="shared" si="1"/>
        <v>0</v>
      </c>
      <c r="J80" s="125"/>
    </row>
    <row r="81" spans="3:11" ht="24.5" customHeight="1" x14ac:dyDescent="0.35">
      <c r="C81" s="199" t="s">
        <v>256</v>
      </c>
      <c r="D81" s="128" t="s">
        <v>257</v>
      </c>
      <c r="E81" s="188"/>
      <c r="F81" s="188"/>
      <c r="G81" s="214">
        <f>G83+G82</f>
        <v>47052000</v>
      </c>
      <c r="H81" s="214">
        <f>H83+H82</f>
        <v>60826000</v>
      </c>
      <c r="I81" s="191">
        <f t="shared" si="1"/>
        <v>13774000</v>
      </c>
      <c r="J81" s="125"/>
    </row>
    <row r="82" spans="3:11" ht="24.5" customHeight="1" x14ac:dyDescent="0.35">
      <c r="C82" s="48" t="s">
        <v>16</v>
      </c>
      <c r="D82" s="206" t="s">
        <v>287</v>
      </c>
      <c r="E82" s="207"/>
      <c r="F82" s="207"/>
      <c r="G82" s="191">
        <v>15000000</v>
      </c>
      <c r="H82" s="191">
        <v>15000000</v>
      </c>
      <c r="I82" s="191">
        <f t="shared" si="1"/>
        <v>0</v>
      </c>
      <c r="J82" s="55"/>
      <c r="K82" s="196"/>
    </row>
    <row r="83" spans="3:11" ht="34.5" customHeight="1" x14ac:dyDescent="0.35">
      <c r="C83" s="48" t="s">
        <v>16</v>
      </c>
      <c r="D83" s="215" t="s">
        <v>267</v>
      </c>
      <c r="E83" s="216"/>
      <c r="F83" s="216"/>
      <c r="G83" s="191">
        <v>32052000</v>
      </c>
      <c r="H83" s="50">
        <v>45826000</v>
      </c>
      <c r="I83" s="191">
        <f t="shared" si="1"/>
        <v>13774000</v>
      </c>
      <c r="J83" s="125"/>
    </row>
    <row r="84" spans="3:11" s="53" customFormat="1" ht="28.5" customHeight="1" x14ac:dyDescent="0.35">
      <c r="C84" s="234">
        <v>2</v>
      </c>
      <c r="D84" s="182" t="s">
        <v>288</v>
      </c>
      <c r="E84" s="183"/>
      <c r="F84" s="183"/>
      <c r="G84" s="184">
        <f>G85+G99</f>
        <v>7934724403</v>
      </c>
      <c r="H84" s="184">
        <f>H85+H99</f>
        <v>9303125583</v>
      </c>
      <c r="I84" s="184">
        <f>H84-G84</f>
        <v>1368401180</v>
      </c>
      <c r="J84" s="182"/>
    </row>
    <row r="85" spans="3:11" s="53" customFormat="1" ht="28.5" customHeight="1" x14ac:dyDescent="0.35">
      <c r="C85" s="46" t="s">
        <v>138</v>
      </c>
      <c r="D85" s="128" t="s">
        <v>289</v>
      </c>
      <c r="E85" s="186">
        <v>20</v>
      </c>
      <c r="F85" s="186">
        <v>20</v>
      </c>
      <c r="G85" s="187">
        <f>G86+G92</f>
        <v>4278334528</v>
      </c>
      <c r="H85" s="187">
        <f>H86+H92</f>
        <v>5278339708</v>
      </c>
      <c r="I85" s="187">
        <f t="shared" si="1"/>
        <v>1000005180</v>
      </c>
      <c r="J85" s="128"/>
    </row>
    <row r="86" spans="3:11" s="53" customFormat="1" ht="23" customHeight="1" x14ac:dyDescent="0.35">
      <c r="C86" s="46" t="s">
        <v>245</v>
      </c>
      <c r="D86" s="128" t="s">
        <v>246</v>
      </c>
      <c r="E86" s="188"/>
      <c r="F86" s="188"/>
      <c r="G86" s="187">
        <f>SUM(G87:G91)</f>
        <v>3681874528</v>
      </c>
      <c r="H86" s="187">
        <f>SUM(H87:H91)</f>
        <v>4414879708</v>
      </c>
      <c r="I86" s="187">
        <f t="shared" si="1"/>
        <v>733005180</v>
      </c>
      <c r="J86" s="128"/>
    </row>
    <row r="87" spans="3:11" s="53" customFormat="1" ht="23" customHeight="1" x14ac:dyDescent="0.35">
      <c r="C87" s="48" t="s">
        <v>16</v>
      </c>
      <c r="D87" s="189" t="s">
        <v>290</v>
      </c>
      <c r="E87" s="190"/>
      <c r="F87" s="190"/>
      <c r="G87" s="191">
        <v>1531121890</v>
      </c>
      <c r="H87" s="191">
        <v>1531121890</v>
      </c>
      <c r="I87" s="191">
        <f t="shared" si="1"/>
        <v>0</v>
      </c>
      <c r="J87" s="128"/>
    </row>
    <row r="88" spans="3:11" s="53" customFormat="1" ht="23" customHeight="1" x14ac:dyDescent="0.35">
      <c r="C88" s="48" t="s">
        <v>16</v>
      </c>
      <c r="D88" s="189" t="s">
        <v>277</v>
      </c>
      <c r="E88" s="190"/>
      <c r="F88" s="190"/>
      <c r="G88" s="221">
        <f>2175000000-1139375940+301076578+80000000</f>
        <v>1416700638</v>
      </c>
      <c r="H88" s="222">
        <v>2092563018</v>
      </c>
      <c r="I88" s="191">
        <f>H88-G88</f>
        <v>675862380</v>
      </c>
      <c r="J88" s="235"/>
      <c r="K88" s="202"/>
    </row>
    <row r="89" spans="3:11" s="53" customFormat="1" ht="23" customHeight="1" x14ac:dyDescent="0.35">
      <c r="C89" s="48" t="s">
        <v>16</v>
      </c>
      <c r="D89" s="236" t="s">
        <v>148</v>
      </c>
      <c r="E89" s="51"/>
      <c r="F89" s="51"/>
      <c r="G89" s="191">
        <v>88452000</v>
      </c>
      <c r="H89" s="50">
        <v>95472000</v>
      </c>
      <c r="I89" s="191">
        <f t="shared" si="1"/>
        <v>7020000</v>
      </c>
      <c r="J89" s="235"/>
    </row>
    <row r="90" spans="3:11" s="53" customFormat="1" ht="23" customHeight="1" x14ac:dyDescent="0.35">
      <c r="C90" s="48" t="s">
        <v>16</v>
      </c>
      <c r="D90" s="236" t="s">
        <v>403</v>
      </c>
      <c r="E90" s="51"/>
      <c r="F90" s="51"/>
      <c r="G90" s="191">
        <v>303600000</v>
      </c>
      <c r="H90" s="191">
        <v>353722800</v>
      </c>
      <c r="I90" s="191">
        <f t="shared" si="1"/>
        <v>50122800</v>
      </c>
      <c r="J90" s="128"/>
      <c r="K90" s="202"/>
    </row>
    <row r="91" spans="3:11" s="53" customFormat="1" ht="26.5" customHeight="1" x14ac:dyDescent="0.35">
      <c r="C91" s="48" t="s">
        <v>16</v>
      </c>
      <c r="D91" s="236" t="s">
        <v>291</v>
      </c>
      <c r="E91" s="51"/>
      <c r="F91" s="51"/>
      <c r="G91" s="191">
        <f>19*18000000</f>
        <v>342000000</v>
      </c>
      <c r="H91" s="191">
        <f>19*18000000</f>
        <v>342000000</v>
      </c>
      <c r="I91" s="191">
        <f t="shared" si="1"/>
        <v>0</v>
      </c>
      <c r="J91" s="128"/>
      <c r="K91" s="202"/>
    </row>
    <row r="92" spans="3:11" ht="28.5" customHeight="1" x14ac:dyDescent="0.35">
      <c r="C92" s="46" t="s">
        <v>256</v>
      </c>
      <c r="D92" s="128" t="s">
        <v>257</v>
      </c>
      <c r="E92" s="188"/>
      <c r="F92" s="188"/>
      <c r="G92" s="187">
        <f>SUM(G93:G96)</f>
        <v>596460000</v>
      </c>
      <c r="H92" s="187">
        <f>SUM(H93:H96)</f>
        <v>863460000</v>
      </c>
      <c r="I92" s="187">
        <f t="shared" si="1"/>
        <v>267000000</v>
      </c>
      <c r="J92" s="125"/>
    </row>
    <row r="93" spans="3:11" ht="29" customHeight="1" x14ac:dyDescent="0.35">
      <c r="C93" s="48" t="s">
        <v>16</v>
      </c>
      <c r="D93" s="215" t="s">
        <v>267</v>
      </c>
      <c r="E93" s="216"/>
      <c r="F93" s="216"/>
      <c r="G93" s="191">
        <v>151000000</v>
      </c>
      <c r="H93" s="222">
        <v>218000000</v>
      </c>
      <c r="I93" s="191">
        <f t="shared" si="1"/>
        <v>67000000</v>
      </c>
      <c r="J93" s="225"/>
    </row>
    <row r="94" spans="3:11" ht="29" customHeight="1" x14ac:dyDescent="0.35">
      <c r="C94" s="48" t="s">
        <v>16</v>
      </c>
      <c r="D94" s="215" t="s">
        <v>356</v>
      </c>
      <c r="E94" s="216"/>
      <c r="F94" s="216"/>
      <c r="G94" s="191"/>
      <c r="H94" s="50">
        <v>200000000</v>
      </c>
      <c r="I94" s="191">
        <f>H94-G94</f>
        <v>200000000</v>
      </c>
      <c r="J94" s="225"/>
    </row>
    <row r="95" spans="3:11" ht="22.5" customHeight="1" x14ac:dyDescent="0.35">
      <c r="C95" s="48" t="s">
        <v>16</v>
      </c>
      <c r="D95" s="206" t="s">
        <v>287</v>
      </c>
      <c r="E95" s="207"/>
      <c r="F95" s="207"/>
      <c r="G95" s="191">
        <v>15000000</v>
      </c>
      <c r="H95" s="191">
        <v>15000000</v>
      </c>
      <c r="I95" s="191">
        <f t="shared" si="1"/>
        <v>0</v>
      </c>
      <c r="J95" s="55"/>
      <c r="K95" s="196"/>
    </row>
    <row r="96" spans="3:11" s="53" customFormat="1" ht="28.5" customHeight="1" x14ac:dyDescent="0.35">
      <c r="C96" s="48" t="s">
        <v>16</v>
      </c>
      <c r="D96" s="125" t="s">
        <v>292</v>
      </c>
      <c r="E96" s="237"/>
      <c r="F96" s="237"/>
      <c r="G96" s="191">
        <f>G97+G98</f>
        <v>430460000</v>
      </c>
      <c r="H96" s="191">
        <f>H97+H98</f>
        <v>430460000</v>
      </c>
      <c r="I96" s="191">
        <f t="shared" si="1"/>
        <v>0</v>
      </c>
      <c r="J96" s="128"/>
    </row>
    <row r="97" spans="3:11" ht="28.5" customHeight="1" x14ac:dyDescent="0.35">
      <c r="C97" s="48"/>
      <c r="D97" s="238" t="s">
        <v>293</v>
      </c>
      <c r="E97" s="239"/>
      <c r="F97" s="239"/>
      <c r="G97" s="240">
        <v>344112000</v>
      </c>
      <c r="H97" s="240">
        <v>344112000</v>
      </c>
      <c r="I97" s="191">
        <f t="shared" si="1"/>
        <v>0</v>
      </c>
      <c r="J97" s="238"/>
    </row>
    <row r="98" spans="3:11" ht="28.5" customHeight="1" x14ac:dyDescent="0.35">
      <c r="C98" s="48"/>
      <c r="D98" s="238" t="s">
        <v>294</v>
      </c>
      <c r="E98" s="239"/>
      <c r="F98" s="239"/>
      <c r="G98" s="240">
        <v>86348000</v>
      </c>
      <c r="H98" s="240">
        <v>86348000</v>
      </c>
      <c r="I98" s="191">
        <f t="shared" si="1"/>
        <v>0</v>
      </c>
      <c r="J98" s="238"/>
    </row>
    <row r="99" spans="3:11" s="53" customFormat="1" ht="29.25" customHeight="1" x14ac:dyDescent="0.35">
      <c r="C99" s="46" t="s">
        <v>143</v>
      </c>
      <c r="D99" s="128" t="s">
        <v>295</v>
      </c>
      <c r="E99" s="186">
        <v>9</v>
      </c>
      <c r="F99" s="186">
        <v>9</v>
      </c>
      <c r="G99" s="187">
        <f>G100+G110</f>
        <v>3656389875</v>
      </c>
      <c r="H99" s="187">
        <f>H100+H110</f>
        <v>4024785875</v>
      </c>
      <c r="I99" s="187">
        <f>H99-G99</f>
        <v>368396000</v>
      </c>
      <c r="J99" s="128"/>
    </row>
    <row r="100" spans="3:11" s="53" customFormat="1" ht="28.5" customHeight="1" x14ac:dyDescent="0.35">
      <c r="C100" s="46" t="s">
        <v>245</v>
      </c>
      <c r="D100" s="128" t="s">
        <v>246</v>
      </c>
      <c r="E100" s="188"/>
      <c r="F100" s="188"/>
      <c r="G100" s="187">
        <f>SUM(G101:G109)</f>
        <v>3345751875</v>
      </c>
      <c r="H100" s="187">
        <f>SUM(H101:H109)</f>
        <v>3546785875</v>
      </c>
      <c r="I100" s="187">
        <f>H100-G100</f>
        <v>201034000</v>
      </c>
      <c r="J100" s="47"/>
    </row>
    <row r="101" spans="3:11" s="53" customFormat="1" ht="25.5" customHeight="1" x14ac:dyDescent="0.35">
      <c r="C101" s="48" t="s">
        <v>16</v>
      </c>
      <c r="D101" s="189" t="s">
        <v>290</v>
      </c>
      <c r="E101" s="190"/>
      <c r="F101" s="190"/>
      <c r="G101" s="191">
        <v>2080089475</v>
      </c>
      <c r="H101" s="191">
        <v>2080089475</v>
      </c>
      <c r="I101" s="191">
        <f t="shared" si="1"/>
        <v>0</v>
      </c>
      <c r="J101" s="128"/>
    </row>
    <row r="102" spans="3:11" s="53" customFormat="1" ht="25.5" customHeight="1" x14ac:dyDescent="0.35">
      <c r="C102" s="48" t="s">
        <v>16</v>
      </c>
      <c r="D102" s="189" t="s">
        <v>277</v>
      </c>
      <c r="E102" s="190"/>
      <c r="F102" s="190"/>
      <c r="G102" s="191">
        <f>837000000-130000000</f>
        <v>707000000</v>
      </c>
      <c r="H102" s="50">
        <v>843000000</v>
      </c>
      <c r="I102" s="191">
        <f t="shared" si="1"/>
        <v>136000000</v>
      </c>
      <c r="J102" s="47"/>
    </row>
    <row r="103" spans="3:11" s="53" customFormat="1" ht="35" customHeight="1" x14ac:dyDescent="0.35">
      <c r="C103" s="48" t="s">
        <v>16</v>
      </c>
      <c r="D103" s="189" t="s">
        <v>401</v>
      </c>
      <c r="E103" s="190"/>
      <c r="F103" s="190"/>
      <c r="G103" s="191">
        <v>59462400</v>
      </c>
      <c r="H103" s="191">
        <v>61147200</v>
      </c>
      <c r="I103" s="191">
        <f t="shared" si="1"/>
        <v>1684800</v>
      </c>
      <c r="J103" s="47"/>
      <c r="K103" s="202"/>
    </row>
    <row r="104" spans="3:11" ht="25.5" customHeight="1" x14ac:dyDescent="0.35">
      <c r="C104" s="48" t="s">
        <v>16</v>
      </c>
      <c r="D104" s="51" t="s">
        <v>296</v>
      </c>
      <c r="E104" s="212"/>
      <c r="F104" s="212"/>
      <c r="G104" s="191">
        <f>9*10000000</f>
        <v>90000000</v>
      </c>
      <c r="H104" s="191">
        <f>9*12000000</f>
        <v>108000000</v>
      </c>
      <c r="I104" s="191">
        <f>H104-G104</f>
        <v>18000000</v>
      </c>
      <c r="J104" s="125"/>
    </row>
    <row r="105" spans="3:11" ht="33" customHeight="1" x14ac:dyDescent="0.35">
      <c r="C105" s="48" t="s">
        <v>16</v>
      </c>
      <c r="D105" s="242" t="s">
        <v>404</v>
      </c>
      <c r="E105" s="242"/>
      <c r="F105" s="242"/>
      <c r="G105" s="50">
        <v>224400000</v>
      </c>
      <c r="H105" s="50">
        <v>269749200</v>
      </c>
      <c r="I105" s="191">
        <f>H105-G105</f>
        <v>45349200</v>
      </c>
      <c r="J105" s="125"/>
      <c r="K105" s="196"/>
    </row>
    <row r="106" spans="3:11" ht="25.5" customHeight="1" x14ac:dyDescent="0.35">
      <c r="C106" s="48" t="s">
        <v>16</v>
      </c>
      <c r="D106" s="242" t="s">
        <v>297</v>
      </c>
      <c r="E106" s="242"/>
      <c r="F106" s="242"/>
      <c r="G106" s="50">
        <v>46200000</v>
      </c>
      <c r="H106" s="50">
        <v>46200000</v>
      </c>
      <c r="I106" s="191">
        <f t="shared" si="1"/>
        <v>0</v>
      </c>
      <c r="J106" s="125"/>
      <c r="K106" s="196"/>
    </row>
    <row r="107" spans="3:11" ht="25.5" customHeight="1" x14ac:dyDescent="0.35">
      <c r="C107" s="48" t="s">
        <v>16</v>
      </c>
      <c r="D107" s="242" t="s">
        <v>298</v>
      </c>
      <c r="E107" s="242"/>
      <c r="F107" s="242"/>
      <c r="G107" s="50">
        <v>46200000</v>
      </c>
      <c r="H107" s="50">
        <v>46200000</v>
      </c>
      <c r="I107" s="191">
        <f t="shared" si="1"/>
        <v>0</v>
      </c>
      <c r="J107" s="125"/>
    </row>
    <row r="108" spans="3:11" ht="25.5" customHeight="1" x14ac:dyDescent="0.35">
      <c r="C108" s="48" t="s">
        <v>16</v>
      </c>
      <c r="D108" s="242" t="s">
        <v>299</v>
      </c>
      <c r="E108" s="242"/>
      <c r="F108" s="242"/>
      <c r="G108" s="50">
        <v>46200000</v>
      </c>
      <c r="H108" s="50">
        <v>46200000</v>
      </c>
      <c r="I108" s="191">
        <f t="shared" si="1"/>
        <v>0</v>
      </c>
      <c r="J108" s="125"/>
      <c r="K108" s="196"/>
    </row>
    <row r="109" spans="3:11" ht="25.5" customHeight="1" x14ac:dyDescent="0.35">
      <c r="C109" s="48" t="s">
        <v>16</v>
      </c>
      <c r="D109" s="242" t="s">
        <v>300</v>
      </c>
      <c r="E109" s="242"/>
      <c r="F109" s="242"/>
      <c r="G109" s="50">
        <v>46200000</v>
      </c>
      <c r="H109" s="50">
        <v>46200000</v>
      </c>
      <c r="I109" s="191">
        <f t="shared" si="1"/>
        <v>0</v>
      </c>
      <c r="J109" s="125"/>
      <c r="K109" s="196"/>
    </row>
    <row r="110" spans="3:11" ht="28.5" customHeight="1" x14ac:dyDescent="0.35">
      <c r="C110" s="46" t="s">
        <v>256</v>
      </c>
      <c r="D110" s="128" t="s">
        <v>257</v>
      </c>
      <c r="E110" s="188"/>
      <c r="F110" s="188"/>
      <c r="G110" s="187">
        <f>SUM(G111:G116)</f>
        <v>310638000</v>
      </c>
      <c r="H110" s="187">
        <f>SUM(H111:H116)</f>
        <v>478000000</v>
      </c>
      <c r="I110" s="187">
        <f t="shared" si="1"/>
        <v>167362000</v>
      </c>
      <c r="J110" s="125"/>
    </row>
    <row r="111" spans="3:11" ht="27.5" customHeight="1" x14ac:dyDescent="0.35">
      <c r="C111" s="48" t="s">
        <v>16</v>
      </c>
      <c r="D111" s="215" t="s">
        <v>267</v>
      </c>
      <c r="E111" s="216"/>
      <c r="F111" s="216"/>
      <c r="G111" s="191">
        <v>60638000</v>
      </c>
      <c r="H111" s="50">
        <v>88000000</v>
      </c>
      <c r="I111" s="191">
        <f t="shared" si="1"/>
        <v>27362000</v>
      </c>
      <c r="J111" s="50"/>
    </row>
    <row r="112" spans="3:11" ht="23.5" customHeight="1" x14ac:dyDescent="0.35">
      <c r="C112" s="48" t="s">
        <v>16</v>
      </c>
      <c r="D112" s="206" t="s">
        <v>287</v>
      </c>
      <c r="E112" s="207"/>
      <c r="F112" s="207"/>
      <c r="G112" s="191">
        <v>15000000</v>
      </c>
      <c r="H112" s="191">
        <v>15000000</v>
      </c>
      <c r="I112" s="191">
        <f t="shared" si="1"/>
        <v>0</v>
      </c>
      <c r="J112" s="55"/>
      <c r="K112" s="196"/>
    </row>
    <row r="113" spans="3:12" ht="26" customHeight="1" x14ac:dyDescent="0.35">
      <c r="C113" s="48" t="s">
        <v>16</v>
      </c>
      <c r="D113" s="125" t="s">
        <v>545</v>
      </c>
      <c r="E113" s="237"/>
      <c r="F113" s="237"/>
      <c r="G113" s="191">
        <v>75000000</v>
      </c>
      <c r="H113" s="191">
        <v>75000000</v>
      </c>
      <c r="I113" s="191">
        <f t="shared" si="1"/>
        <v>0</v>
      </c>
      <c r="J113" s="125"/>
    </row>
    <row r="114" spans="3:12" ht="29.25" customHeight="1" x14ac:dyDescent="0.35">
      <c r="C114" s="48" t="s">
        <v>16</v>
      </c>
      <c r="D114" s="125" t="s">
        <v>301</v>
      </c>
      <c r="E114" s="237"/>
      <c r="F114" s="237"/>
      <c r="G114" s="191">
        <v>132000000</v>
      </c>
      <c r="H114" s="191">
        <v>132000000</v>
      </c>
      <c r="I114" s="191">
        <f t="shared" si="1"/>
        <v>0</v>
      </c>
      <c r="J114" s="125"/>
    </row>
    <row r="115" spans="3:12" ht="29.25" customHeight="1" x14ac:dyDescent="0.35">
      <c r="C115" s="48" t="s">
        <v>16</v>
      </c>
      <c r="D115" s="243" t="s">
        <v>302</v>
      </c>
      <c r="E115" s="125"/>
      <c r="F115" s="125"/>
      <c r="G115" s="191">
        <v>28000000</v>
      </c>
      <c r="H115" s="191">
        <v>28000000</v>
      </c>
      <c r="I115" s="191">
        <f t="shared" si="1"/>
        <v>0</v>
      </c>
      <c r="J115" s="125"/>
    </row>
    <row r="116" spans="3:12" ht="29.25" customHeight="1" x14ac:dyDescent="0.35">
      <c r="C116" s="48"/>
      <c r="D116" s="437" t="s">
        <v>409</v>
      </c>
      <c r="E116" s="125"/>
      <c r="F116" s="125"/>
      <c r="G116" s="191"/>
      <c r="H116" s="191">
        <v>140000000</v>
      </c>
      <c r="I116" s="191">
        <f>H116-G116</f>
        <v>140000000</v>
      </c>
      <c r="J116" s="125"/>
      <c r="K116" s="196">
        <f>I65+I50+I73</f>
        <v>160695452</v>
      </c>
    </row>
    <row r="117" spans="3:12" s="53" customFormat="1" ht="28" hidden="1" customHeight="1" x14ac:dyDescent="0.35">
      <c r="C117" s="52"/>
      <c r="D117" s="244"/>
      <c r="E117" s="125"/>
      <c r="F117" s="125"/>
      <c r="G117" s="214"/>
      <c r="H117" s="214"/>
      <c r="I117" s="191">
        <f t="shared" si="1"/>
        <v>0</v>
      </c>
      <c r="J117" s="128"/>
    </row>
    <row r="118" spans="3:12" ht="23.5" customHeight="1" x14ac:dyDescent="0.35">
      <c r="C118" s="55"/>
      <c r="D118" s="186" t="s">
        <v>149</v>
      </c>
      <c r="E118" s="125"/>
      <c r="F118" s="125"/>
      <c r="G118" s="187">
        <f>+G84+G7+G117</f>
        <v>22955502246</v>
      </c>
      <c r="H118" s="187">
        <f>+H84+H7+H117</f>
        <v>26007250878</v>
      </c>
      <c r="I118" s="187">
        <f>+I84+I7+I117</f>
        <v>3051748632</v>
      </c>
      <c r="J118" s="47"/>
      <c r="K118" s="196">
        <f>I118-K116</f>
        <v>2891053180</v>
      </c>
      <c r="L118" s="245"/>
    </row>
    <row r="119" spans="3:12" ht="37.75" customHeight="1" x14ac:dyDescent="0.35">
      <c r="C119" s="604"/>
      <c r="D119" s="604"/>
      <c r="E119" s="604"/>
      <c r="F119" s="604"/>
      <c r="G119" s="604"/>
      <c r="H119" s="604"/>
      <c r="I119" s="604"/>
      <c r="J119" s="604"/>
    </row>
    <row r="120" spans="3:12" x14ac:dyDescent="0.35">
      <c r="I120" s="196"/>
    </row>
    <row r="121" spans="3:12" x14ac:dyDescent="0.35">
      <c r="I121" s="196"/>
      <c r="J121" s="196"/>
      <c r="K121" s="196"/>
    </row>
    <row r="122" spans="3:12" x14ac:dyDescent="0.35">
      <c r="I122" s="196"/>
    </row>
  </sheetData>
  <mergeCells count="10">
    <mergeCell ref="C119:J119"/>
    <mergeCell ref="I1:J1"/>
    <mergeCell ref="C2:J2"/>
    <mergeCell ref="C3:J3"/>
    <mergeCell ref="D5:D6"/>
    <mergeCell ref="E5:F5"/>
    <mergeCell ref="G5:G6"/>
    <mergeCell ref="H5:H6"/>
    <mergeCell ref="I5:I6"/>
    <mergeCell ref="J5:J6"/>
  </mergeCells>
  <pageMargins left="0" right="0" top="0" bottom="0" header="0" footer="0"/>
  <pageSetup paperSize="9" scale="79" orientation="landscape" verticalDpi="0"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tabColor rgb="FF92D050"/>
  </sheetPr>
  <dimension ref="A1:N30"/>
  <sheetViews>
    <sheetView topLeftCell="C7" zoomScaleNormal="100" workbookViewId="0">
      <selection activeCell="M14" sqref="M14"/>
    </sheetView>
  </sheetViews>
  <sheetFormatPr defaultColWidth="9" defaultRowHeight="15.5" x14ac:dyDescent="0.35"/>
  <cols>
    <col min="1" max="1" width="6.25" style="309" customWidth="1"/>
    <col min="2" max="2" width="30" style="309" customWidth="1"/>
    <col min="3" max="3" width="14.5" style="309" customWidth="1"/>
    <col min="4" max="4" width="14.1640625" style="309" customWidth="1"/>
    <col min="5" max="5" width="14.25" style="309" customWidth="1"/>
    <col min="6" max="7" width="12.9140625" style="309" customWidth="1"/>
    <col min="8" max="8" width="13.08203125" style="309" customWidth="1"/>
    <col min="9" max="9" width="11.5" style="309" customWidth="1"/>
    <col min="10" max="10" width="15.25" style="309" customWidth="1"/>
    <col min="11" max="11" width="12.4140625" style="309" bestFit="1" customWidth="1"/>
    <col min="12" max="12" width="9" style="309"/>
    <col min="13" max="13" width="14.5" style="309" customWidth="1"/>
    <col min="14" max="14" width="17.83203125" style="309" customWidth="1"/>
    <col min="15" max="256" width="9" style="309"/>
    <col min="257" max="257" width="6.25" style="309" customWidth="1"/>
    <col min="258" max="258" width="30" style="309" customWidth="1"/>
    <col min="259" max="259" width="14.5" style="309" customWidth="1"/>
    <col min="260" max="260" width="14.1640625" style="309" customWidth="1"/>
    <col min="261" max="261" width="14.25" style="309" customWidth="1"/>
    <col min="262" max="263" width="12.9140625" style="309" customWidth="1"/>
    <col min="264" max="264" width="13.08203125" style="309" customWidth="1"/>
    <col min="265" max="265" width="9" style="309"/>
    <col min="266" max="266" width="12.6640625" style="309" customWidth="1"/>
    <col min="267" max="267" width="12.4140625" style="309" bestFit="1" customWidth="1"/>
    <col min="268" max="268" width="9" style="309"/>
    <col min="269" max="269" width="10.25" style="309" bestFit="1" customWidth="1"/>
    <col min="270" max="512" width="9" style="309"/>
    <col min="513" max="513" width="6.25" style="309" customWidth="1"/>
    <col min="514" max="514" width="30" style="309" customWidth="1"/>
    <col min="515" max="515" width="14.5" style="309" customWidth="1"/>
    <col min="516" max="516" width="14.1640625" style="309" customWidth="1"/>
    <col min="517" max="517" width="14.25" style="309" customWidth="1"/>
    <col min="518" max="519" width="12.9140625" style="309" customWidth="1"/>
    <col min="520" max="520" width="13.08203125" style="309" customWidth="1"/>
    <col min="521" max="521" width="9" style="309"/>
    <col min="522" max="522" width="12.6640625" style="309" customWidth="1"/>
    <col min="523" max="523" width="12.4140625" style="309" bestFit="1" customWidth="1"/>
    <col min="524" max="524" width="9" style="309"/>
    <col min="525" max="525" width="10.25" style="309" bestFit="1" customWidth="1"/>
    <col min="526" max="768" width="9" style="309"/>
    <col min="769" max="769" width="6.25" style="309" customWidth="1"/>
    <col min="770" max="770" width="30" style="309" customWidth="1"/>
    <col min="771" max="771" width="14.5" style="309" customWidth="1"/>
    <col min="772" max="772" width="14.1640625" style="309" customWidth="1"/>
    <col min="773" max="773" width="14.25" style="309" customWidth="1"/>
    <col min="774" max="775" width="12.9140625" style="309" customWidth="1"/>
    <col min="776" max="776" width="13.08203125" style="309" customWidth="1"/>
    <col min="777" max="777" width="9" style="309"/>
    <col min="778" max="778" width="12.6640625" style="309" customWidth="1"/>
    <col min="779" max="779" width="12.4140625" style="309" bestFit="1" customWidth="1"/>
    <col min="780" max="780" width="9" style="309"/>
    <col min="781" max="781" width="10.25" style="309" bestFit="1" customWidth="1"/>
    <col min="782" max="1024" width="9" style="309"/>
    <col min="1025" max="1025" width="6.25" style="309" customWidth="1"/>
    <col min="1026" max="1026" width="30" style="309" customWidth="1"/>
    <col min="1027" max="1027" width="14.5" style="309" customWidth="1"/>
    <col min="1028" max="1028" width="14.1640625" style="309" customWidth="1"/>
    <col min="1029" max="1029" width="14.25" style="309" customWidth="1"/>
    <col min="1030" max="1031" width="12.9140625" style="309" customWidth="1"/>
    <col min="1032" max="1032" width="13.08203125" style="309" customWidth="1"/>
    <col min="1033" max="1033" width="9" style="309"/>
    <col min="1034" max="1034" width="12.6640625" style="309" customWidth="1"/>
    <col min="1035" max="1035" width="12.4140625" style="309" bestFit="1" customWidth="1"/>
    <col min="1036" max="1036" width="9" style="309"/>
    <col min="1037" max="1037" width="10.25" style="309" bestFit="1" customWidth="1"/>
    <col min="1038" max="1280" width="9" style="309"/>
    <col min="1281" max="1281" width="6.25" style="309" customWidth="1"/>
    <col min="1282" max="1282" width="30" style="309" customWidth="1"/>
    <col min="1283" max="1283" width="14.5" style="309" customWidth="1"/>
    <col min="1284" max="1284" width="14.1640625" style="309" customWidth="1"/>
    <col min="1285" max="1285" width="14.25" style="309" customWidth="1"/>
    <col min="1286" max="1287" width="12.9140625" style="309" customWidth="1"/>
    <col min="1288" max="1288" width="13.08203125" style="309" customWidth="1"/>
    <col min="1289" max="1289" width="9" style="309"/>
    <col min="1290" max="1290" width="12.6640625" style="309" customWidth="1"/>
    <col min="1291" max="1291" width="12.4140625" style="309" bestFit="1" customWidth="1"/>
    <col min="1292" max="1292" width="9" style="309"/>
    <col min="1293" max="1293" width="10.25" style="309" bestFit="1" customWidth="1"/>
    <col min="1294" max="1536" width="9" style="309"/>
    <col min="1537" max="1537" width="6.25" style="309" customWidth="1"/>
    <col min="1538" max="1538" width="30" style="309" customWidth="1"/>
    <col min="1539" max="1539" width="14.5" style="309" customWidth="1"/>
    <col min="1540" max="1540" width="14.1640625" style="309" customWidth="1"/>
    <col min="1541" max="1541" width="14.25" style="309" customWidth="1"/>
    <col min="1542" max="1543" width="12.9140625" style="309" customWidth="1"/>
    <col min="1544" max="1544" width="13.08203125" style="309" customWidth="1"/>
    <col min="1545" max="1545" width="9" style="309"/>
    <col min="1546" max="1546" width="12.6640625" style="309" customWidth="1"/>
    <col min="1547" max="1547" width="12.4140625" style="309" bestFit="1" customWidth="1"/>
    <col min="1548" max="1548" width="9" style="309"/>
    <col min="1549" max="1549" width="10.25" style="309" bestFit="1" customWidth="1"/>
    <col min="1550" max="1792" width="9" style="309"/>
    <col min="1793" max="1793" width="6.25" style="309" customWidth="1"/>
    <col min="1794" max="1794" width="30" style="309" customWidth="1"/>
    <col min="1795" max="1795" width="14.5" style="309" customWidth="1"/>
    <col min="1796" max="1796" width="14.1640625" style="309" customWidth="1"/>
    <col min="1797" max="1797" width="14.25" style="309" customWidth="1"/>
    <col min="1798" max="1799" width="12.9140625" style="309" customWidth="1"/>
    <col min="1800" max="1800" width="13.08203125" style="309" customWidth="1"/>
    <col min="1801" max="1801" width="9" style="309"/>
    <col min="1802" max="1802" width="12.6640625" style="309" customWidth="1"/>
    <col min="1803" max="1803" width="12.4140625" style="309" bestFit="1" customWidth="1"/>
    <col min="1804" max="1804" width="9" style="309"/>
    <col min="1805" max="1805" width="10.25" style="309" bestFit="1" customWidth="1"/>
    <col min="1806" max="2048" width="9" style="309"/>
    <col min="2049" max="2049" width="6.25" style="309" customWidth="1"/>
    <col min="2050" max="2050" width="30" style="309" customWidth="1"/>
    <col min="2051" max="2051" width="14.5" style="309" customWidth="1"/>
    <col min="2052" max="2052" width="14.1640625" style="309" customWidth="1"/>
    <col min="2053" max="2053" width="14.25" style="309" customWidth="1"/>
    <col min="2054" max="2055" width="12.9140625" style="309" customWidth="1"/>
    <col min="2056" max="2056" width="13.08203125" style="309" customWidth="1"/>
    <col min="2057" max="2057" width="9" style="309"/>
    <col min="2058" max="2058" width="12.6640625" style="309" customWidth="1"/>
    <col min="2059" max="2059" width="12.4140625" style="309" bestFit="1" customWidth="1"/>
    <col min="2060" max="2060" width="9" style="309"/>
    <col min="2061" max="2061" width="10.25" style="309" bestFit="1" customWidth="1"/>
    <col min="2062" max="2304" width="9" style="309"/>
    <col min="2305" max="2305" width="6.25" style="309" customWidth="1"/>
    <col min="2306" max="2306" width="30" style="309" customWidth="1"/>
    <col min="2307" max="2307" width="14.5" style="309" customWidth="1"/>
    <col min="2308" max="2308" width="14.1640625" style="309" customWidth="1"/>
    <col min="2309" max="2309" width="14.25" style="309" customWidth="1"/>
    <col min="2310" max="2311" width="12.9140625" style="309" customWidth="1"/>
    <col min="2312" max="2312" width="13.08203125" style="309" customWidth="1"/>
    <col min="2313" max="2313" width="9" style="309"/>
    <col min="2314" max="2314" width="12.6640625" style="309" customWidth="1"/>
    <col min="2315" max="2315" width="12.4140625" style="309" bestFit="1" customWidth="1"/>
    <col min="2316" max="2316" width="9" style="309"/>
    <col min="2317" max="2317" width="10.25" style="309" bestFit="1" customWidth="1"/>
    <col min="2318" max="2560" width="9" style="309"/>
    <col min="2561" max="2561" width="6.25" style="309" customWidth="1"/>
    <col min="2562" max="2562" width="30" style="309" customWidth="1"/>
    <col min="2563" max="2563" width="14.5" style="309" customWidth="1"/>
    <col min="2564" max="2564" width="14.1640625" style="309" customWidth="1"/>
    <col min="2565" max="2565" width="14.25" style="309" customWidth="1"/>
    <col min="2566" max="2567" width="12.9140625" style="309" customWidth="1"/>
    <col min="2568" max="2568" width="13.08203125" style="309" customWidth="1"/>
    <col min="2569" max="2569" width="9" style="309"/>
    <col min="2570" max="2570" width="12.6640625" style="309" customWidth="1"/>
    <col min="2571" max="2571" width="12.4140625" style="309" bestFit="1" customWidth="1"/>
    <col min="2572" max="2572" width="9" style="309"/>
    <col min="2573" max="2573" width="10.25" style="309" bestFit="1" customWidth="1"/>
    <col min="2574" max="2816" width="9" style="309"/>
    <col min="2817" max="2817" width="6.25" style="309" customWidth="1"/>
    <col min="2818" max="2818" width="30" style="309" customWidth="1"/>
    <col min="2819" max="2819" width="14.5" style="309" customWidth="1"/>
    <col min="2820" max="2820" width="14.1640625" style="309" customWidth="1"/>
    <col min="2821" max="2821" width="14.25" style="309" customWidth="1"/>
    <col min="2822" max="2823" width="12.9140625" style="309" customWidth="1"/>
    <col min="2824" max="2824" width="13.08203125" style="309" customWidth="1"/>
    <col min="2825" max="2825" width="9" style="309"/>
    <col min="2826" max="2826" width="12.6640625" style="309" customWidth="1"/>
    <col min="2827" max="2827" width="12.4140625" style="309" bestFit="1" customWidth="1"/>
    <col min="2828" max="2828" width="9" style="309"/>
    <col min="2829" max="2829" width="10.25" style="309" bestFit="1" customWidth="1"/>
    <col min="2830" max="3072" width="9" style="309"/>
    <col min="3073" max="3073" width="6.25" style="309" customWidth="1"/>
    <col min="3074" max="3074" width="30" style="309" customWidth="1"/>
    <col min="3075" max="3075" width="14.5" style="309" customWidth="1"/>
    <col min="3076" max="3076" width="14.1640625" style="309" customWidth="1"/>
    <col min="3077" max="3077" width="14.25" style="309" customWidth="1"/>
    <col min="3078" max="3079" width="12.9140625" style="309" customWidth="1"/>
    <col min="3080" max="3080" width="13.08203125" style="309" customWidth="1"/>
    <col min="3081" max="3081" width="9" style="309"/>
    <col min="3082" max="3082" width="12.6640625" style="309" customWidth="1"/>
    <col min="3083" max="3083" width="12.4140625" style="309" bestFit="1" customWidth="1"/>
    <col min="3084" max="3084" width="9" style="309"/>
    <col min="3085" max="3085" width="10.25" style="309" bestFit="1" customWidth="1"/>
    <col min="3086" max="3328" width="9" style="309"/>
    <col min="3329" max="3329" width="6.25" style="309" customWidth="1"/>
    <col min="3330" max="3330" width="30" style="309" customWidth="1"/>
    <col min="3331" max="3331" width="14.5" style="309" customWidth="1"/>
    <col min="3332" max="3332" width="14.1640625" style="309" customWidth="1"/>
    <col min="3333" max="3333" width="14.25" style="309" customWidth="1"/>
    <col min="3334" max="3335" width="12.9140625" style="309" customWidth="1"/>
    <col min="3336" max="3336" width="13.08203125" style="309" customWidth="1"/>
    <col min="3337" max="3337" width="9" style="309"/>
    <col min="3338" max="3338" width="12.6640625" style="309" customWidth="1"/>
    <col min="3339" max="3339" width="12.4140625" style="309" bestFit="1" customWidth="1"/>
    <col min="3340" max="3340" width="9" style="309"/>
    <col min="3341" max="3341" width="10.25" style="309" bestFit="1" customWidth="1"/>
    <col min="3342" max="3584" width="9" style="309"/>
    <col min="3585" max="3585" width="6.25" style="309" customWidth="1"/>
    <col min="3586" max="3586" width="30" style="309" customWidth="1"/>
    <col min="3587" max="3587" width="14.5" style="309" customWidth="1"/>
    <col min="3588" max="3588" width="14.1640625" style="309" customWidth="1"/>
    <col min="3589" max="3589" width="14.25" style="309" customWidth="1"/>
    <col min="3590" max="3591" width="12.9140625" style="309" customWidth="1"/>
    <col min="3592" max="3592" width="13.08203125" style="309" customWidth="1"/>
    <col min="3593" max="3593" width="9" style="309"/>
    <col min="3594" max="3594" width="12.6640625" style="309" customWidth="1"/>
    <col min="3595" max="3595" width="12.4140625" style="309" bestFit="1" customWidth="1"/>
    <col min="3596" max="3596" width="9" style="309"/>
    <col min="3597" max="3597" width="10.25" style="309" bestFit="1" customWidth="1"/>
    <col min="3598" max="3840" width="9" style="309"/>
    <col min="3841" max="3841" width="6.25" style="309" customWidth="1"/>
    <col min="3842" max="3842" width="30" style="309" customWidth="1"/>
    <col min="3843" max="3843" width="14.5" style="309" customWidth="1"/>
    <col min="3844" max="3844" width="14.1640625" style="309" customWidth="1"/>
    <col min="3845" max="3845" width="14.25" style="309" customWidth="1"/>
    <col min="3846" max="3847" width="12.9140625" style="309" customWidth="1"/>
    <col min="3848" max="3848" width="13.08203125" style="309" customWidth="1"/>
    <col min="3849" max="3849" width="9" style="309"/>
    <col min="3850" max="3850" width="12.6640625" style="309" customWidth="1"/>
    <col min="3851" max="3851" width="12.4140625" style="309" bestFit="1" customWidth="1"/>
    <col min="3852" max="3852" width="9" style="309"/>
    <col min="3853" max="3853" width="10.25" style="309" bestFit="1" customWidth="1"/>
    <col min="3854" max="4096" width="9" style="309"/>
    <col min="4097" max="4097" width="6.25" style="309" customWidth="1"/>
    <col min="4098" max="4098" width="30" style="309" customWidth="1"/>
    <col min="4099" max="4099" width="14.5" style="309" customWidth="1"/>
    <col min="4100" max="4100" width="14.1640625" style="309" customWidth="1"/>
    <col min="4101" max="4101" width="14.25" style="309" customWidth="1"/>
    <col min="4102" max="4103" width="12.9140625" style="309" customWidth="1"/>
    <col min="4104" max="4104" width="13.08203125" style="309" customWidth="1"/>
    <col min="4105" max="4105" width="9" style="309"/>
    <col min="4106" max="4106" width="12.6640625" style="309" customWidth="1"/>
    <col min="4107" max="4107" width="12.4140625" style="309" bestFit="1" customWidth="1"/>
    <col min="4108" max="4108" width="9" style="309"/>
    <col min="4109" max="4109" width="10.25" style="309" bestFit="1" customWidth="1"/>
    <col min="4110" max="4352" width="9" style="309"/>
    <col min="4353" max="4353" width="6.25" style="309" customWidth="1"/>
    <col min="4354" max="4354" width="30" style="309" customWidth="1"/>
    <col min="4355" max="4355" width="14.5" style="309" customWidth="1"/>
    <col min="4356" max="4356" width="14.1640625" style="309" customWidth="1"/>
    <col min="4357" max="4357" width="14.25" style="309" customWidth="1"/>
    <col min="4358" max="4359" width="12.9140625" style="309" customWidth="1"/>
    <col min="4360" max="4360" width="13.08203125" style="309" customWidth="1"/>
    <col min="4361" max="4361" width="9" style="309"/>
    <col min="4362" max="4362" width="12.6640625" style="309" customWidth="1"/>
    <col min="4363" max="4363" width="12.4140625" style="309" bestFit="1" customWidth="1"/>
    <col min="4364" max="4364" width="9" style="309"/>
    <col min="4365" max="4365" width="10.25" style="309" bestFit="1" customWidth="1"/>
    <col min="4366" max="4608" width="9" style="309"/>
    <col min="4609" max="4609" width="6.25" style="309" customWidth="1"/>
    <col min="4610" max="4610" width="30" style="309" customWidth="1"/>
    <col min="4611" max="4611" width="14.5" style="309" customWidth="1"/>
    <col min="4612" max="4612" width="14.1640625" style="309" customWidth="1"/>
    <col min="4613" max="4613" width="14.25" style="309" customWidth="1"/>
    <col min="4614" max="4615" width="12.9140625" style="309" customWidth="1"/>
    <col min="4616" max="4616" width="13.08203125" style="309" customWidth="1"/>
    <col min="4617" max="4617" width="9" style="309"/>
    <col min="4618" max="4618" width="12.6640625" style="309" customWidth="1"/>
    <col min="4619" max="4619" width="12.4140625" style="309" bestFit="1" customWidth="1"/>
    <col min="4620" max="4620" width="9" style="309"/>
    <col min="4621" max="4621" width="10.25" style="309" bestFit="1" customWidth="1"/>
    <col min="4622" max="4864" width="9" style="309"/>
    <col min="4865" max="4865" width="6.25" style="309" customWidth="1"/>
    <col min="4866" max="4866" width="30" style="309" customWidth="1"/>
    <col min="4867" max="4867" width="14.5" style="309" customWidth="1"/>
    <col min="4868" max="4868" width="14.1640625" style="309" customWidth="1"/>
    <col min="4869" max="4869" width="14.25" style="309" customWidth="1"/>
    <col min="4870" max="4871" width="12.9140625" style="309" customWidth="1"/>
    <col min="4872" max="4872" width="13.08203125" style="309" customWidth="1"/>
    <col min="4873" max="4873" width="9" style="309"/>
    <col min="4874" max="4874" width="12.6640625" style="309" customWidth="1"/>
    <col min="4875" max="4875" width="12.4140625" style="309" bestFit="1" customWidth="1"/>
    <col min="4876" max="4876" width="9" style="309"/>
    <col min="4877" max="4877" width="10.25" style="309" bestFit="1" customWidth="1"/>
    <col min="4878" max="5120" width="9" style="309"/>
    <col min="5121" max="5121" width="6.25" style="309" customWidth="1"/>
    <col min="5122" max="5122" width="30" style="309" customWidth="1"/>
    <col min="5123" max="5123" width="14.5" style="309" customWidth="1"/>
    <col min="5124" max="5124" width="14.1640625" style="309" customWidth="1"/>
    <col min="5125" max="5125" width="14.25" style="309" customWidth="1"/>
    <col min="5126" max="5127" width="12.9140625" style="309" customWidth="1"/>
    <col min="5128" max="5128" width="13.08203125" style="309" customWidth="1"/>
    <col min="5129" max="5129" width="9" style="309"/>
    <col min="5130" max="5130" width="12.6640625" style="309" customWidth="1"/>
    <col min="5131" max="5131" width="12.4140625" style="309" bestFit="1" customWidth="1"/>
    <col min="5132" max="5132" width="9" style="309"/>
    <col min="5133" max="5133" width="10.25" style="309" bestFit="1" customWidth="1"/>
    <col min="5134" max="5376" width="9" style="309"/>
    <col min="5377" max="5377" width="6.25" style="309" customWidth="1"/>
    <col min="5378" max="5378" width="30" style="309" customWidth="1"/>
    <col min="5379" max="5379" width="14.5" style="309" customWidth="1"/>
    <col min="5380" max="5380" width="14.1640625" style="309" customWidth="1"/>
    <col min="5381" max="5381" width="14.25" style="309" customWidth="1"/>
    <col min="5382" max="5383" width="12.9140625" style="309" customWidth="1"/>
    <col min="5384" max="5384" width="13.08203125" style="309" customWidth="1"/>
    <col min="5385" max="5385" width="9" style="309"/>
    <col min="5386" max="5386" width="12.6640625" style="309" customWidth="1"/>
    <col min="5387" max="5387" width="12.4140625" style="309" bestFit="1" customWidth="1"/>
    <col min="5388" max="5388" width="9" style="309"/>
    <col min="5389" max="5389" width="10.25" style="309" bestFit="1" customWidth="1"/>
    <col min="5390" max="5632" width="9" style="309"/>
    <col min="5633" max="5633" width="6.25" style="309" customWidth="1"/>
    <col min="5634" max="5634" width="30" style="309" customWidth="1"/>
    <col min="5635" max="5635" width="14.5" style="309" customWidth="1"/>
    <col min="5636" max="5636" width="14.1640625" style="309" customWidth="1"/>
    <col min="5637" max="5637" width="14.25" style="309" customWidth="1"/>
    <col min="5638" max="5639" width="12.9140625" style="309" customWidth="1"/>
    <col min="5640" max="5640" width="13.08203125" style="309" customWidth="1"/>
    <col min="5641" max="5641" width="9" style="309"/>
    <col min="5642" max="5642" width="12.6640625" style="309" customWidth="1"/>
    <col min="5643" max="5643" width="12.4140625" style="309" bestFit="1" customWidth="1"/>
    <col min="5644" max="5644" width="9" style="309"/>
    <col min="5645" max="5645" width="10.25" style="309" bestFit="1" customWidth="1"/>
    <col min="5646" max="5888" width="9" style="309"/>
    <col min="5889" max="5889" width="6.25" style="309" customWidth="1"/>
    <col min="5890" max="5890" width="30" style="309" customWidth="1"/>
    <col min="5891" max="5891" width="14.5" style="309" customWidth="1"/>
    <col min="5892" max="5892" width="14.1640625" style="309" customWidth="1"/>
    <col min="5893" max="5893" width="14.25" style="309" customWidth="1"/>
    <col min="5894" max="5895" width="12.9140625" style="309" customWidth="1"/>
    <col min="5896" max="5896" width="13.08203125" style="309" customWidth="1"/>
    <col min="5897" max="5897" width="9" style="309"/>
    <col min="5898" max="5898" width="12.6640625" style="309" customWidth="1"/>
    <col min="5899" max="5899" width="12.4140625" style="309" bestFit="1" customWidth="1"/>
    <col min="5900" max="5900" width="9" style="309"/>
    <col min="5901" max="5901" width="10.25" style="309" bestFit="1" customWidth="1"/>
    <col min="5902" max="6144" width="9" style="309"/>
    <col min="6145" max="6145" width="6.25" style="309" customWidth="1"/>
    <col min="6146" max="6146" width="30" style="309" customWidth="1"/>
    <col min="6147" max="6147" width="14.5" style="309" customWidth="1"/>
    <col min="6148" max="6148" width="14.1640625" style="309" customWidth="1"/>
    <col min="6149" max="6149" width="14.25" style="309" customWidth="1"/>
    <col min="6150" max="6151" width="12.9140625" style="309" customWidth="1"/>
    <col min="6152" max="6152" width="13.08203125" style="309" customWidth="1"/>
    <col min="6153" max="6153" width="9" style="309"/>
    <col min="6154" max="6154" width="12.6640625" style="309" customWidth="1"/>
    <col min="6155" max="6155" width="12.4140625" style="309" bestFit="1" customWidth="1"/>
    <col min="6156" max="6156" width="9" style="309"/>
    <col min="6157" max="6157" width="10.25" style="309" bestFit="1" customWidth="1"/>
    <col min="6158" max="6400" width="9" style="309"/>
    <col min="6401" max="6401" width="6.25" style="309" customWidth="1"/>
    <col min="6402" max="6402" width="30" style="309" customWidth="1"/>
    <col min="6403" max="6403" width="14.5" style="309" customWidth="1"/>
    <col min="6404" max="6404" width="14.1640625" style="309" customWidth="1"/>
    <col min="6405" max="6405" width="14.25" style="309" customWidth="1"/>
    <col min="6406" max="6407" width="12.9140625" style="309" customWidth="1"/>
    <col min="6408" max="6408" width="13.08203125" style="309" customWidth="1"/>
    <col min="6409" max="6409" width="9" style="309"/>
    <col min="6410" max="6410" width="12.6640625" style="309" customWidth="1"/>
    <col min="6411" max="6411" width="12.4140625" style="309" bestFit="1" customWidth="1"/>
    <col min="6412" max="6412" width="9" style="309"/>
    <col min="6413" max="6413" width="10.25" style="309" bestFit="1" customWidth="1"/>
    <col min="6414" max="6656" width="9" style="309"/>
    <col min="6657" max="6657" width="6.25" style="309" customWidth="1"/>
    <col min="6658" max="6658" width="30" style="309" customWidth="1"/>
    <col min="6659" max="6659" width="14.5" style="309" customWidth="1"/>
    <col min="6660" max="6660" width="14.1640625" style="309" customWidth="1"/>
    <col min="6661" max="6661" width="14.25" style="309" customWidth="1"/>
    <col min="6662" max="6663" width="12.9140625" style="309" customWidth="1"/>
    <col min="6664" max="6664" width="13.08203125" style="309" customWidth="1"/>
    <col min="6665" max="6665" width="9" style="309"/>
    <col min="6666" max="6666" width="12.6640625" style="309" customWidth="1"/>
    <col min="6667" max="6667" width="12.4140625" style="309" bestFit="1" customWidth="1"/>
    <col min="6668" max="6668" width="9" style="309"/>
    <col min="6669" max="6669" width="10.25" style="309" bestFit="1" customWidth="1"/>
    <col min="6670" max="6912" width="9" style="309"/>
    <col min="6913" max="6913" width="6.25" style="309" customWidth="1"/>
    <col min="6914" max="6914" width="30" style="309" customWidth="1"/>
    <col min="6915" max="6915" width="14.5" style="309" customWidth="1"/>
    <col min="6916" max="6916" width="14.1640625" style="309" customWidth="1"/>
    <col min="6917" max="6917" width="14.25" style="309" customWidth="1"/>
    <col min="6918" max="6919" width="12.9140625" style="309" customWidth="1"/>
    <col min="6920" max="6920" width="13.08203125" style="309" customWidth="1"/>
    <col min="6921" max="6921" width="9" style="309"/>
    <col min="6922" max="6922" width="12.6640625" style="309" customWidth="1"/>
    <col min="6923" max="6923" width="12.4140625" style="309" bestFit="1" customWidth="1"/>
    <col min="6924" max="6924" width="9" style="309"/>
    <col min="6925" max="6925" width="10.25" style="309" bestFit="1" customWidth="1"/>
    <col min="6926" max="7168" width="9" style="309"/>
    <col min="7169" max="7169" width="6.25" style="309" customWidth="1"/>
    <col min="7170" max="7170" width="30" style="309" customWidth="1"/>
    <col min="7171" max="7171" width="14.5" style="309" customWidth="1"/>
    <col min="7172" max="7172" width="14.1640625" style="309" customWidth="1"/>
    <col min="7173" max="7173" width="14.25" style="309" customWidth="1"/>
    <col min="7174" max="7175" width="12.9140625" style="309" customWidth="1"/>
    <col min="7176" max="7176" width="13.08203125" style="309" customWidth="1"/>
    <col min="7177" max="7177" width="9" style="309"/>
    <col min="7178" max="7178" width="12.6640625" style="309" customWidth="1"/>
    <col min="7179" max="7179" width="12.4140625" style="309" bestFit="1" customWidth="1"/>
    <col min="7180" max="7180" width="9" style="309"/>
    <col min="7181" max="7181" width="10.25" style="309" bestFit="1" customWidth="1"/>
    <col min="7182" max="7424" width="9" style="309"/>
    <col min="7425" max="7425" width="6.25" style="309" customWidth="1"/>
    <col min="7426" max="7426" width="30" style="309" customWidth="1"/>
    <col min="7427" max="7427" width="14.5" style="309" customWidth="1"/>
    <col min="7428" max="7428" width="14.1640625" style="309" customWidth="1"/>
    <col min="7429" max="7429" width="14.25" style="309" customWidth="1"/>
    <col min="7430" max="7431" width="12.9140625" style="309" customWidth="1"/>
    <col min="7432" max="7432" width="13.08203125" style="309" customWidth="1"/>
    <col min="7433" max="7433" width="9" style="309"/>
    <col min="7434" max="7434" width="12.6640625" style="309" customWidth="1"/>
    <col min="7435" max="7435" width="12.4140625" style="309" bestFit="1" customWidth="1"/>
    <col min="7436" max="7436" width="9" style="309"/>
    <col min="7437" max="7437" width="10.25" style="309" bestFit="1" customWidth="1"/>
    <col min="7438" max="7680" width="9" style="309"/>
    <col min="7681" max="7681" width="6.25" style="309" customWidth="1"/>
    <col min="7682" max="7682" width="30" style="309" customWidth="1"/>
    <col min="7683" max="7683" width="14.5" style="309" customWidth="1"/>
    <col min="7684" max="7684" width="14.1640625" style="309" customWidth="1"/>
    <col min="7685" max="7685" width="14.25" style="309" customWidth="1"/>
    <col min="7686" max="7687" width="12.9140625" style="309" customWidth="1"/>
    <col min="7688" max="7688" width="13.08203125" style="309" customWidth="1"/>
    <col min="7689" max="7689" width="9" style="309"/>
    <col min="7690" max="7690" width="12.6640625" style="309" customWidth="1"/>
    <col min="7691" max="7691" width="12.4140625" style="309" bestFit="1" customWidth="1"/>
    <col min="7692" max="7692" width="9" style="309"/>
    <col min="7693" max="7693" width="10.25" style="309" bestFit="1" customWidth="1"/>
    <col min="7694" max="7936" width="9" style="309"/>
    <col min="7937" max="7937" width="6.25" style="309" customWidth="1"/>
    <col min="7938" max="7938" width="30" style="309" customWidth="1"/>
    <col min="7939" max="7939" width="14.5" style="309" customWidth="1"/>
    <col min="7940" max="7940" width="14.1640625" style="309" customWidth="1"/>
    <col min="7941" max="7941" width="14.25" style="309" customWidth="1"/>
    <col min="7942" max="7943" width="12.9140625" style="309" customWidth="1"/>
    <col min="7944" max="7944" width="13.08203125" style="309" customWidth="1"/>
    <col min="7945" max="7945" width="9" style="309"/>
    <col min="7946" max="7946" width="12.6640625" style="309" customWidth="1"/>
    <col min="7947" max="7947" width="12.4140625" style="309" bestFit="1" customWidth="1"/>
    <col min="7948" max="7948" width="9" style="309"/>
    <col min="7949" max="7949" width="10.25" style="309" bestFit="1" customWidth="1"/>
    <col min="7950" max="8192" width="9" style="309"/>
    <col min="8193" max="8193" width="6.25" style="309" customWidth="1"/>
    <col min="8194" max="8194" width="30" style="309" customWidth="1"/>
    <col min="8195" max="8195" width="14.5" style="309" customWidth="1"/>
    <col min="8196" max="8196" width="14.1640625" style="309" customWidth="1"/>
    <col min="8197" max="8197" width="14.25" style="309" customWidth="1"/>
    <col min="8198" max="8199" width="12.9140625" style="309" customWidth="1"/>
    <col min="8200" max="8200" width="13.08203125" style="309" customWidth="1"/>
    <col min="8201" max="8201" width="9" style="309"/>
    <col min="8202" max="8202" width="12.6640625" style="309" customWidth="1"/>
    <col min="8203" max="8203" width="12.4140625" style="309" bestFit="1" customWidth="1"/>
    <col min="8204" max="8204" width="9" style="309"/>
    <col min="8205" max="8205" width="10.25" style="309" bestFit="1" customWidth="1"/>
    <col min="8206" max="8448" width="9" style="309"/>
    <col min="8449" max="8449" width="6.25" style="309" customWidth="1"/>
    <col min="8450" max="8450" width="30" style="309" customWidth="1"/>
    <col min="8451" max="8451" width="14.5" style="309" customWidth="1"/>
    <col min="8452" max="8452" width="14.1640625" style="309" customWidth="1"/>
    <col min="8453" max="8453" width="14.25" style="309" customWidth="1"/>
    <col min="8454" max="8455" width="12.9140625" style="309" customWidth="1"/>
    <col min="8456" max="8456" width="13.08203125" style="309" customWidth="1"/>
    <col min="8457" max="8457" width="9" style="309"/>
    <col min="8458" max="8458" width="12.6640625" style="309" customWidth="1"/>
    <col min="8459" max="8459" width="12.4140625" style="309" bestFit="1" customWidth="1"/>
    <col min="8460" max="8460" width="9" style="309"/>
    <col min="8461" max="8461" width="10.25" style="309" bestFit="1" customWidth="1"/>
    <col min="8462" max="8704" width="9" style="309"/>
    <col min="8705" max="8705" width="6.25" style="309" customWidth="1"/>
    <col min="8706" max="8706" width="30" style="309" customWidth="1"/>
    <col min="8707" max="8707" width="14.5" style="309" customWidth="1"/>
    <col min="8708" max="8708" width="14.1640625" style="309" customWidth="1"/>
    <col min="8709" max="8709" width="14.25" style="309" customWidth="1"/>
    <col min="8710" max="8711" width="12.9140625" style="309" customWidth="1"/>
    <col min="8712" max="8712" width="13.08203125" style="309" customWidth="1"/>
    <col min="8713" max="8713" width="9" style="309"/>
    <col min="8714" max="8714" width="12.6640625" style="309" customWidth="1"/>
    <col min="8715" max="8715" width="12.4140625" style="309" bestFit="1" customWidth="1"/>
    <col min="8716" max="8716" width="9" style="309"/>
    <col min="8717" max="8717" width="10.25" style="309" bestFit="1" customWidth="1"/>
    <col min="8718" max="8960" width="9" style="309"/>
    <col min="8961" max="8961" width="6.25" style="309" customWidth="1"/>
    <col min="8962" max="8962" width="30" style="309" customWidth="1"/>
    <col min="8963" max="8963" width="14.5" style="309" customWidth="1"/>
    <col min="8964" max="8964" width="14.1640625" style="309" customWidth="1"/>
    <col min="8965" max="8965" width="14.25" style="309" customWidth="1"/>
    <col min="8966" max="8967" width="12.9140625" style="309" customWidth="1"/>
    <col min="8968" max="8968" width="13.08203125" style="309" customWidth="1"/>
    <col min="8969" max="8969" width="9" style="309"/>
    <col min="8970" max="8970" width="12.6640625" style="309" customWidth="1"/>
    <col min="8971" max="8971" width="12.4140625" style="309" bestFit="1" customWidth="1"/>
    <col min="8972" max="8972" width="9" style="309"/>
    <col min="8973" max="8973" width="10.25" style="309" bestFit="1" customWidth="1"/>
    <col min="8974" max="9216" width="9" style="309"/>
    <col min="9217" max="9217" width="6.25" style="309" customWidth="1"/>
    <col min="9218" max="9218" width="30" style="309" customWidth="1"/>
    <col min="9219" max="9219" width="14.5" style="309" customWidth="1"/>
    <col min="9220" max="9220" width="14.1640625" style="309" customWidth="1"/>
    <col min="9221" max="9221" width="14.25" style="309" customWidth="1"/>
    <col min="9222" max="9223" width="12.9140625" style="309" customWidth="1"/>
    <col min="9224" max="9224" width="13.08203125" style="309" customWidth="1"/>
    <col min="9225" max="9225" width="9" style="309"/>
    <col min="9226" max="9226" width="12.6640625" style="309" customWidth="1"/>
    <col min="9227" max="9227" width="12.4140625" style="309" bestFit="1" customWidth="1"/>
    <col min="9228" max="9228" width="9" style="309"/>
    <col min="9229" max="9229" width="10.25" style="309" bestFit="1" customWidth="1"/>
    <col min="9230" max="9472" width="9" style="309"/>
    <col min="9473" max="9473" width="6.25" style="309" customWidth="1"/>
    <col min="9474" max="9474" width="30" style="309" customWidth="1"/>
    <col min="9475" max="9475" width="14.5" style="309" customWidth="1"/>
    <col min="9476" max="9476" width="14.1640625" style="309" customWidth="1"/>
    <col min="9477" max="9477" width="14.25" style="309" customWidth="1"/>
    <col min="9478" max="9479" width="12.9140625" style="309" customWidth="1"/>
    <col min="9480" max="9480" width="13.08203125" style="309" customWidth="1"/>
    <col min="9481" max="9481" width="9" style="309"/>
    <col min="9482" max="9482" width="12.6640625" style="309" customWidth="1"/>
    <col min="9483" max="9483" width="12.4140625" style="309" bestFit="1" customWidth="1"/>
    <col min="9484" max="9484" width="9" style="309"/>
    <col min="9485" max="9485" width="10.25" style="309" bestFit="1" customWidth="1"/>
    <col min="9486" max="9728" width="9" style="309"/>
    <col min="9729" max="9729" width="6.25" style="309" customWidth="1"/>
    <col min="9730" max="9730" width="30" style="309" customWidth="1"/>
    <col min="9731" max="9731" width="14.5" style="309" customWidth="1"/>
    <col min="9732" max="9732" width="14.1640625" style="309" customWidth="1"/>
    <col min="9733" max="9733" width="14.25" style="309" customWidth="1"/>
    <col min="9734" max="9735" width="12.9140625" style="309" customWidth="1"/>
    <col min="9736" max="9736" width="13.08203125" style="309" customWidth="1"/>
    <col min="9737" max="9737" width="9" style="309"/>
    <col min="9738" max="9738" width="12.6640625" style="309" customWidth="1"/>
    <col min="9739" max="9739" width="12.4140625" style="309" bestFit="1" customWidth="1"/>
    <col min="9740" max="9740" width="9" style="309"/>
    <col min="9741" max="9741" width="10.25" style="309" bestFit="1" customWidth="1"/>
    <col min="9742" max="9984" width="9" style="309"/>
    <col min="9985" max="9985" width="6.25" style="309" customWidth="1"/>
    <col min="9986" max="9986" width="30" style="309" customWidth="1"/>
    <col min="9987" max="9987" width="14.5" style="309" customWidth="1"/>
    <col min="9988" max="9988" width="14.1640625" style="309" customWidth="1"/>
    <col min="9989" max="9989" width="14.25" style="309" customWidth="1"/>
    <col min="9990" max="9991" width="12.9140625" style="309" customWidth="1"/>
    <col min="9992" max="9992" width="13.08203125" style="309" customWidth="1"/>
    <col min="9993" max="9993" width="9" style="309"/>
    <col min="9994" max="9994" width="12.6640625" style="309" customWidth="1"/>
    <col min="9995" max="9995" width="12.4140625" style="309" bestFit="1" customWidth="1"/>
    <col min="9996" max="9996" width="9" style="309"/>
    <col min="9997" max="9997" width="10.25" style="309" bestFit="1" customWidth="1"/>
    <col min="9998" max="10240" width="9" style="309"/>
    <col min="10241" max="10241" width="6.25" style="309" customWidth="1"/>
    <col min="10242" max="10242" width="30" style="309" customWidth="1"/>
    <col min="10243" max="10243" width="14.5" style="309" customWidth="1"/>
    <col min="10244" max="10244" width="14.1640625" style="309" customWidth="1"/>
    <col min="10245" max="10245" width="14.25" style="309" customWidth="1"/>
    <col min="10246" max="10247" width="12.9140625" style="309" customWidth="1"/>
    <col min="10248" max="10248" width="13.08203125" style="309" customWidth="1"/>
    <col min="10249" max="10249" width="9" style="309"/>
    <col min="10250" max="10250" width="12.6640625" style="309" customWidth="1"/>
    <col min="10251" max="10251" width="12.4140625" style="309" bestFit="1" customWidth="1"/>
    <col min="10252" max="10252" width="9" style="309"/>
    <col min="10253" max="10253" width="10.25" style="309" bestFit="1" customWidth="1"/>
    <col min="10254" max="10496" width="9" style="309"/>
    <col min="10497" max="10497" width="6.25" style="309" customWidth="1"/>
    <col min="10498" max="10498" width="30" style="309" customWidth="1"/>
    <col min="10499" max="10499" width="14.5" style="309" customWidth="1"/>
    <col min="10500" max="10500" width="14.1640625" style="309" customWidth="1"/>
    <col min="10501" max="10501" width="14.25" style="309" customWidth="1"/>
    <col min="10502" max="10503" width="12.9140625" style="309" customWidth="1"/>
    <col min="10504" max="10504" width="13.08203125" style="309" customWidth="1"/>
    <col min="10505" max="10505" width="9" style="309"/>
    <col min="10506" max="10506" width="12.6640625" style="309" customWidth="1"/>
    <col min="10507" max="10507" width="12.4140625" style="309" bestFit="1" customWidth="1"/>
    <col min="10508" max="10508" width="9" style="309"/>
    <col min="10509" max="10509" width="10.25" style="309" bestFit="1" customWidth="1"/>
    <col min="10510" max="10752" width="9" style="309"/>
    <col min="10753" max="10753" width="6.25" style="309" customWidth="1"/>
    <col min="10754" max="10754" width="30" style="309" customWidth="1"/>
    <col min="10755" max="10755" width="14.5" style="309" customWidth="1"/>
    <col min="10756" max="10756" width="14.1640625" style="309" customWidth="1"/>
    <col min="10757" max="10757" width="14.25" style="309" customWidth="1"/>
    <col min="10758" max="10759" width="12.9140625" style="309" customWidth="1"/>
    <col min="10760" max="10760" width="13.08203125" style="309" customWidth="1"/>
    <col min="10761" max="10761" width="9" style="309"/>
    <col min="10762" max="10762" width="12.6640625" style="309" customWidth="1"/>
    <col min="10763" max="10763" width="12.4140625" style="309" bestFit="1" customWidth="1"/>
    <col min="10764" max="10764" width="9" style="309"/>
    <col min="10765" max="10765" width="10.25" style="309" bestFit="1" customWidth="1"/>
    <col min="10766" max="11008" width="9" style="309"/>
    <col min="11009" max="11009" width="6.25" style="309" customWidth="1"/>
    <col min="11010" max="11010" width="30" style="309" customWidth="1"/>
    <col min="11011" max="11011" width="14.5" style="309" customWidth="1"/>
    <col min="11012" max="11012" width="14.1640625" style="309" customWidth="1"/>
    <col min="11013" max="11013" width="14.25" style="309" customWidth="1"/>
    <col min="11014" max="11015" width="12.9140625" style="309" customWidth="1"/>
    <col min="11016" max="11016" width="13.08203125" style="309" customWidth="1"/>
    <col min="11017" max="11017" width="9" style="309"/>
    <col min="11018" max="11018" width="12.6640625" style="309" customWidth="1"/>
    <col min="11019" max="11019" width="12.4140625" style="309" bestFit="1" customWidth="1"/>
    <col min="11020" max="11020" width="9" style="309"/>
    <col min="11021" max="11021" width="10.25" style="309" bestFit="1" customWidth="1"/>
    <col min="11022" max="11264" width="9" style="309"/>
    <col min="11265" max="11265" width="6.25" style="309" customWidth="1"/>
    <col min="11266" max="11266" width="30" style="309" customWidth="1"/>
    <col min="11267" max="11267" width="14.5" style="309" customWidth="1"/>
    <col min="11268" max="11268" width="14.1640625" style="309" customWidth="1"/>
    <col min="11269" max="11269" width="14.25" style="309" customWidth="1"/>
    <col min="11270" max="11271" width="12.9140625" style="309" customWidth="1"/>
    <col min="11272" max="11272" width="13.08203125" style="309" customWidth="1"/>
    <col min="11273" max="11273" width="9" style="309"/>
    <col min="11274" max="11274" width="12.6640625" style="309" customWidth="1"/>
    <col min="11275" max="11275" width="12.4140625" style="309" bestFit="1" customWidth="1"/>
    <col min="11276" max="11276" width="9" style="309"/>
    <col min="11277" max="11277" width="10.25" style="309" bestFit="1" customWidth="1"/>
    <col min="11278" max="11520" width="9" style="309"/>
    <col min="11521" max="11521" width="6.25" style="309" customWidth="1"/>
    <col min="11522" max="11522" width="30" style="309" customWidth="1"/>
    <col min="11523" max="11523" width="14.5" style="309" customWidth="1"/>
    <col min="11524" max="11524" width="14.1640625" style="309" customWidth="1"/>
    <col min="11525" max="11525" width="14.25" style="309" customWidth="1"/>
    <col min="11526" max="11527" width="12.9140625" style="309" customWidth="1"/>
    <col min="11528" max="11528" width="13.08203125" style="309" customWidth="1"/>
    <col min="11529" max="11529" width="9" style="309"/>
    <col min="11530" max="11530" width="12.6640625" style="309" customWidth="1"/>
    <col min="11531" max="11531" width="12.4140625" style="309" bestFit="1" customWidth="1"/>
    <col min="11532" max="11532" width="9" style="309"/>
    <col min="11533" max="11533" width="10.25" style="309" bestFit="1" customWidth="1"/>
    <col min="11534" max="11776" width="9" style="309"/>
    <col min="11777" max="11777" width="6.25" style="309" customWidth="1"/>
    <col min="11778" max="11778" width="30" style="309" customWidth="1"/>
    <col min="11779" max="11779" width="14.5" style="309" customWidth="1"/>
    <col min="11780" max="11780" width="14.1640625" style="309" customWidth="1"/>
    <col min="11781" max="11781" width="14.25" style="309" customWidth="1"/>
    <col min="11782" max="11783" width="12.9140625" style="309" customWidth="1"/>
    <col min="11784" max="11784" width="13.08203125" style="309" customWidth="1"/>
    <col min="11785" max="11785" width="9" style="309"/>
    <col min="11786" max="11786" width="12.6640625" style="309" customWidth="1"/>
    <col min="11787" max="11787" width="12.4140625" style="309" bestFit="1" customWidth="1"/>
    <col min="11788" max="11788" width="9" style="309"/>
    <col min="11789" max="11789" width="10.25" style="309" bestFit="1" customWidth="1"/>
    <col min="11790" max="12032" width="9" style="309"/>
    <col min="12033" max="12033" width="6.25" style="309" customWidth="1"/>
    <col min="12034" max="12034" width="30" style="309" customWidth="1"/>
    <col min="12035" max="12035" width="14.5" style="309" customWidth="1"/>
    <col min="12036" max="12036" width="14.1640625" style="309" customWidth="1"/>
    <col min="12037" max="12037" width="14.25" style="309" customWidth="1"/>
    <col min="12038" max="12039" width="12.9140625" style="309" customWidth="1"/>
    <col min="12040" max="12040" width="13.08203125" style="309" customWidth="1"/>
    <col min="12041" max="12041" width="9" style="309"/>
    <col min="12042" max="12042" width="12.6640625" style="309" customWidth="1"/>
    <col min="12043" max="12043" width="12.4140625" style="309" bestFit="1" customWidth="1"/>
    <col min="12044" max="12044" width="9" style="309"/>
    <col min="12045" max="12045" width="10.25" style="309" bestFit="1" customWidth="1"/>
    <col min="12046" max="12288" width="9" style="309"/>
    <col min="12289" max="12289" width="6.25" style="309" customWidth="1"/>
    <col min="12290" max="12290" width="30" style="309" customWidth="1"/>
    <col min="12291" max="12291" width="14.5" style="309" customWidth="1"/>
    <col min="12292" max="12292" width="14.1640625" style="309" customWidth="1"/>
    <col min="12293" max="12293" width="14.25" style="309" customWidth="1"/>
    <col min="12294" max="12295" width="12.9140625" style="309" customWidth="1"/>
    <col min="12296" max="12296" width="13.08203125" style="309" customWidth="1"/>
    <col min="12297" max="12297" width="9" style="309"/>
    <col min="12298" max="12298" width="12.6640625" style="309" customWidth="1"/>
    <col min="12299" max="12299" width="12.4140625" style="309" bestFit="1" customWidth="1"/>
    <col min="12300" max="12300" width="9" style="309"/>
    <col min="12301" max="12301" width="10.25" style="309" bestFit="1" customWidth="1"/>
    <col min="12302" max="12544" width="9" style="309"/>
    <col min="12545" max="12545" width="6.25" style="309" customWidth="1"/>
    <col min="12546" max="12546" width="30" style="309" customWidth="1"/>
    <col min="12547" max="12547" width="14.5" style="309" customWidth="1"/>
    <col min="12548" max="12548" width="14.1640625" style="309" customWidth="1"/>
    <col min="12549" max="12549" width="14.25" style="309" customWidth="1"/>
    <col min="12550" max="12551" width="12.9140625" style="309" customWidth="1"/>
    <col min="12552" max="12552" width="13.08203125" style="309" customWidth="1"/>
    <col min="12553" max="12553" width="9" style="309"/>
    <col min="12554" max="12554" width="12.6640625" style="309" customWidth="1"/>
    <col min="12555" max="12555" width="12.4140625" style="309" bestFit="1" customWidth="1"/>
    <col min="12556" max="12556" width="9" style="309"/>
    <col min="12557" max="12557" width="10.25" style="309" bestFit="1" customWidth="1"/>
    <col min="12558" max="12800" width="9" style="309"/>
    <col min="12801" max="12801" width="6.25" style="309" customWidth="1"/>
    <col min="12802" max="12802" width="30" style="309" customWidth="1"/>
    <col min="12803" max="12803" width="14.5" style="309" customWidth="1"/>
    <col min="12804" max="12804" width="14.1640625" style="309" customWidth="1"/>
    <col min="12805" max="12805" width="14.25" style="309" customWidth="1"/>
    <col min="12806" max="12807" width="12.9140625" style="309" customWidth="1"/>
    <col min="12808" max="12808" width="13.08203125" style="309" customWidth="1"/>
    <col min="12809" max="12809" width="9" style="309"/>
    <col min="12810" max="12810" width="12.6640625" style="309" customWidth="1"/>
    <col min="12811" max="12811" width="12.4140625" style="309" bestFit="1" customWidth="1"/>
    <col min="12812" max="12812" width="9" style="309"/>
    <col min="12813" max="12813" width="10.25" style="309" bestFit="1" customWidth="1"/>
    <col min="12814" max="13056" width="9" style="309"/>
    <col min="13057" max="13057" width="6.25" style="309" customWidth="1"/>
    <col min="13058" max="13058" width="30" style="309" customWidth="1"/>
    <col min="13059" max="13059" width="14.5" style="309" customWidth="1"/>
    <col min="13060" max="13060" width="14.1640625" style="309" customWidth="1"/>
    <col min="13061" max="13061" width="14.25" style="309" customWidth="1"/>
    <col min="13062" max="13063" width="12.9140625" style="309" customWidth="1"/>
    <col min="13064" max="13064" width="13.08203125" style="309" customWidth="1"/>
    <col min="13065" max="13065" width="9" style="309"/>
    <col min="13066" max="13066" width="12.6640625" style="309" customWidth="1"/>
    <col min="13067" max="13067" width="12.4140625" style="309" bestFit="1" customWidth="1"/>
    <col min="13068" max="13068" width="9" style="309"/>
    <col min="13069" max="13069" width="10.25" style="309" bestFit="1" customWidth="1"/>
    <col min="13070" max="13312" width="9" style="309"/>
    <col min="13313" max="13313" width="6.25" style="309" customWidth="1"/>
    <col min="13314" max="13314" width="30" style="309" customWidth="1"/>
    <col min="13315" max="13315" width="14.5" style="309" customWidth="1"/>
    <col min="13316" max="13316" width="14.1640625" style="309" customWidth="1"/>
    <col min="13317" max="13317" width="14.25" style="309" customWidth="1"/>
    <col min="13318" max="13319" width="12.9140625" style="309" customWidth="1"/>
    <col min="13320" max="13320" width="13.08203125" style="309" customWidth="1"/>
    <col min="13321" max="13321" width="9" style="309"/>
    <col min="13322" max="13322" width="12.6640625" style="309" customWidth="1"/>
    <col min="13323" max="13323" width="12.4140625" style="309" bestFit="1" customWidth="1"/>
    <col min="13324" max="13324" width="9" style="309"/>
    <col min="13325" max="13325" width="10.25" style="309" bestFit="1" customWidth="1"/>
    <col min="13326" max="13568" width="9" style="309"/>
    <col min="13569" max="13569" width="6.25" style="309" customWidth="1"/>
    <col min="13570" max="13570" width="30" style="309" customWidth="1"/>
    <col min="13571" max="13571" width="14.5" style="309" customWidth="1"/>
    <col min="13572" max="13572" width="14.1640625" style="309" customWidth="1"/>
    <col min="13573" max="13573" width="14.25" style="309" customWidth="1"/>
    <col min="13574" max="13575" width="12.9140625" style="309" customWidth="1"/>
    <col min="13576" max="13576" width="13.08203125" style="309" customWidth="1"/>
    <col min="13577" max="13577" width="9" style="309"/>
    <col min="13578" max="13578" width="12.6640625" style="309" customWidth="1"/>
    <col min="13579" max="13579" width="12.4140625" style="309" bestFit="1" customWidth="1"/>
    <col min="13580" max="13580" width="9" style="309"/>
    <col min="13581" max="13581" width="10.25" style="309" bestFit="1" customWidth="1"/>
    <col min="13582" max="13824" width="9" style="309"/>
    <col min="13825" max="13825" width="6.25" style="309" customWidth="1"/>
    <col min="13826" max="13826" width="30" style="309" customWidth="1"/>
    <col min="13827" max="13827" width="14.5" style="309" customWidth="1"/>
    <col min="13828" max="13828" width="14.1640625" style="309" customWidth="1"/>
    <col min="13829" max="13829" width="14.25" style="309" customWidth="1"/>
    <col min="13830" max="13831" width="12.9140625" style="309" customWidth="1"/>
    <col min="13832" max="13832" width="13.08203125" style="309" customWidth="1"/>
    <col min="13833" max="13833" width="9" style="309"/>
    <col min="13834" max="13834" width="12.6640625" style="309" customWidth="1"/>
    <col min="13835" max="13835" width="12.4140625" style="309" bestFit="1" customWidth="1"/>
    <col min="13836" max="13836" width="9" style="309"/>
    <col min="13837" max="13837" width="10.25" style="309" bestFit="1" customWidth="1"/>
    <col min="13838" max="14080" width="9" style="309"/>
    <col min="14081" max="14081" width="6.25" style="309" customWidth="1"/>
    <col min="14082" max="14082" width="30" style="309" customWidth="1"/>
    <col min="14083" max="14083" width="14.5" style="309" customWidth="1"/>
    <col min="14084" max="14084" width="14.1640625" style="309" customWidth="1"/>
    <col min="14085" max="14085" width="14.25" style="309" customWidth="1"/>
    <col min="14086" max="14087" width="12.9140625" style="309" customWidth="1"/>
    <col min="14088" max="14088" width="13.08203125" style="309" customWidth="1"/>
    <col min="14089" max="14089" width="9" style="309"/>
    <col min="14090" max="14090" width="12.6640625" style="309" customWidth="1"/>
    <col min="14091" max="14091" width="12.4140625" style="309" bestFit="1" customWidth="1"/>
    <col min="14092" max="14092" width="9" style="309"/>
    <col min="14093" max="14093" width="10.25" style="309" bestFit="1" customWidth="1"/>
    <col min="14094" max="14336" width="9" style="309"/>
    <col min="14337" max="14337" width="6.25" style="309" customWidth="1"/>
    <col min="14338" max="14338" width="30" style="309" customWidth="1"/>
    <col min="14339" max="14339" width="14.5" style="309" customWidth="1"/>
    <col min="14340" max="14340" width="14.1640625" style="309" customWidth="1"/>
    <col min="14341" max="14341" width="14.25" style="309" customWidth="1"/>
    <col min="14342" max="14343" width="12.9140625" style="309" customWidth="1"/>
    <col min="14344" max="14344" width="13.08203125" style="309" customWidth="1"/>
    <col min="14345" max="14345" width="9" style="309"/>
    <col min="14346" max="14346" width="12.6640625" style="309" customWidth="1"/>
    <col min="14347" max="14347" width="12.4140625" style="309" bestFit="1" customWidth="1"/>
    <col min="14348" max="14348" width="9" style="309"/>
    <col min="14349" max="14349" width="10.25" style="309" bestFit="1" customWidth="1"/>
    <col min="14350" max="14592" width="9" style="309"/>
    <col min="14593" max="14593" width="6.25" style="309" customWidth="1"/>
    <col min="14594" max="14594" width="30" style="309" customWidth="1"/>
    <col min="14595" max="14595" width="14.5" style="309" customWidth="1"/>
    <col min="14596" max="14596" width="14.1640625" style="309" customWidth="1"/>
    <col min="14597" max="14597" width="14.25" style="309" customWidth="1"/>
    <col min="14598" max="14599" width="12.9140625" style="309" customWidth="1"/>
    <col min="14600" max="14600" width="13.08203125" style="309" customWidth="1"/>
    <col min="14601" max="14601" width="9" style="309"/>
    <col min="14602" max="14602" width="12.6640625" style="309" customWidth="1"/>
    <col min="14603" max="14603" width="12.4140625" style="309" bestFit="1" customWidth="1"/>
    <col min="14604" max="14604" width="9" style="309"/>
    <col min="14605" max="14605" width="10.25" style="309" bestFit="1" customWidth="1"/>
    <col min="14606" max="14848" width="9" style="309"/>
    <col min="14849" max="14849" width="6.25" style="309" customWidth="1"/>
    <col min="14850" max="14850" width="30" style="309" customWidth="1"/>
    <col min="14851" max="14851" width="14.5" style="309" customWidth="1"/>
    <col min="14852" max="14852" width="14.1640625" style="309" customWidth="1"/>
    <col min="14853" max="14853" width="14.25" style="309" customWidth="1"/>
    <col min="14854" max="14855" width="12.9140625" style="309" customWidth="1"/>
    <col min="14856" max="14856" width="13.08203125" style="309" customWidth="1"/>
    <col min="14857" max="14857" width="9" style="309"/>
    <col min="14858" max="14858" width="12.6640625" style="309" customWidth="1"/>
    <col min="14859" max="14859" width="12.4140625" style="309" bestFit="1" customWidth="1"/>
    <col min="14860" max="14860" width="9" style="309"/>
    <col min="14861" max="14861" width="10.25" style="309" bestFit="1" customWidth="1"/>
    <col min="14862" max="15104" width="9" style="309"/>
    <col min="15105" max="15105" width="6.25" style="309" customWidth="1"/>
    <col min="15106" max="15106" width="30" style="309" customWidth="1"/>
    <col min="15107" max="15107" width="14.5" style="309" customWidth="1"/>
    <col min="15108" max="15108" width="14.1640625" style="309" customWidth="1"/>
    <col min="15109" max="15109" width="14.25" style="309" customWidth="1"/>
    <col min="15110" max="15111" width="12.9140625" style="309" customWidth="1"/>
    <col min="15112" max="15112" width="13.08203125" style="309" customWidth="1"/>
    <col min="15113" max="15113" width="9" style="309"/>
    <col min="15114" max="15114" width="12.6640625" style="309" customWidth="1"/>
    <col min="15115" max="15115" width="12.4140625" style="309" bestFit="1" customWidth="1"/>
    <col min="15116" max="15116" width="9" style="309"/>
    <col min="15117" max="15117" width="10.25" style="309" bestFit="1" customWidth="1"/>
    <col min="15118" max="15360" width="9" style="309"/>
    <col min="15361" max="15361" width="6.25" style="309" customWidth="1"/>
    <col min="15362" max="15362" width="30" style="309" customWidth="1"/>
    <col min="15363" max="15363" width="14.5" style="309" customWidth="1"/>
    <col min="15364" max="15364" width="14.1640625" style="309" customWidth="1"/>
    <col min="15365" max="15365" width="14.25" style="309" customWidth="1"/>
    <col min="15366" max="15367" width="12.9140625" style="309" customWidth="1"/>
    <col min="15368" max="15368" width="13.08203125" style="309" customWidth="1"/>
    <col min="15369" max="15369" width="9" style="309"/>
    <col min="15370" max="15370" width="12.6640625" style="309" customWidth="1"/>
    <col min="15371" max="15371" width="12.4140625" style="309" bestFit="1" customWidth="1"/>
    <col min="15372" max="15372" width="9" style="309"/>
    <col min="15373" max="15373" width="10.25" style="309" bestFit="1" customWidth="1"/>
    <col min="15374" max="15616" width="9" style="309"/>
    <col min="15617" max="15617" width="6.25" style="309" customWidth="1"/>
    <col min="15618" max="15618" width="30" style="309" customWidth="1"/>
    <col min="15619" max="15619" width="14.5" style="309" customWidth="1"/>
    <col min="15620" max="15620" width="14.1640625" style="309" customWidth="1"/>
    <col min="15621" max="15621" width="14.25" style="309" customWidth="1"/>
    <col min="15622" max="15623" width="12.9140625" style="309" customWidth="1"/>
    <col min="15624" max="15624" width="13.08203125" style="309" customWidth="1"/>
    <col min="15625" max="15625" width="9" style="309"/>
    <col min="15626" max="15626" width="12.6640625" style="309" customWidth="1"/>
    <col min="15627" max="15627" width="12.4140625" style="309" bestFit="1" customWidth="1"/>
    <col min="15628" max="15628" width="9" style="309"/>
    <col min="15629" max="15629" width="10.25" style="309" bestFit="1" customWidth="1"/>
    <col min="15630" max="15872" width="9" style="309"/>
    <col min="15873" max="15873" width="6.25" style="309" customWidth="1"/>
    <col min="15874" max="15874" width="30" style="309" customWidth="1"/>
    <col min="15875" max="15875" width="14.5" style="309" customWidth="1"/>
    <col min="15876" max="15876" width="14.1640625" style="309" customWidth="1"/>
    <col min="15877" max="15877" width="14.25" style="309" customWidth="1"/>
    <col min="15878" max="15879" width="12.9140625" style="309" customWidth="1"/>
    <col min="15880" max="15880" width="13.08203125" style="309" customWidth="1"/>
    <col min="15881" max="15881" width="9" style="309"/>
    <col min="15882" max="15882" width="12.6640625" style="309" customWidth="1"/>
    <col min="15883" max="15883" width="12.4140625" style="309" bestFit="1" customWidth="1"/>
    <col min="15884" max="15884" width="9" style="309"/>
    <col min="15885" max="15885" width="10.25" style="309" bestFit="1" customWidth="1"/>
    <col min="15886" max="16128" width="9" style="309"/>
    <col min="16129" max="16129" width="6.25" style="309" customWidth="1"/>
    <col min="16130" max="16130" width="30" style="309" customWidth="1"/>
    <col min="16131" max="16131" width="14.5" style="309" customWidth="1"/>
    <col min="16132" max="16132" width="14.1640625" style="309" customWidth="1"/>
    <col min="16133" max="16133" width="14.25" style="309" customWidth="1"/>
    <col min="16134" max="16135" width="12.9140625" style="309" customWidth="1"/>
    <col min="16136" max="16136" width="13.08203125" style="309" customWidth="1"/>
    <col min="16137" max="16137" width="9" style="309"/>
    <col min="16138" max="16138" width="12.6640625" style="309" customWidth="1"/>
    <col min="16139" max="16139" width="12.4140625" style="309" bestFit="1" customWidth="1"/>
    <col min="16140" max="16140" width="9" style="309"/>
    <col min="16141" max="16141" width="10.25" style="309" bestFit="1" customWidth="1"/>
    <col min="16142" max="16384" width="9" style="309"/>
  </cols>
  <sheetData>
    <row r="1" spans="1:14" ht="24" customHeight="1" x14ac:dyDescent="0.35">
      <c r="A1" s="308" t="s">
        <v>326</v>
      </c>
      <c r="J1" s="611" t="s">
        <v>366</v>
      </c>
      <c r="K1" s="611"/>
      <c r="L1" s="611"/>
    </row>
    <row r="2" spans="1:14" ht="29.25" customHeight="1" x14ac:dyDescent="0.35">
      <c r="A2" s="308"/>
      <c r="B2" s="311"/>
      <c r="C2" s="311"/>
      <c r="E2" s="311"/>
      <c r="F2" s="311"/>
      <c r="I2" s="612"/>
      <c r="J2" s="612"/>
      <c r="K2" s="612"/>
      <c r="L2" s="612"/>
    </row>
    <row r="3" spans="1:14" ht="42" customHeight="1" x14ac:dyDescent="0.35">
      <c r="A3" s="613" t="s">
        <v>365</v>
      </c>
      <c r="B3" s="613"/>
      <c r="C3" s="613"/>
      <c r="D3" s="613"/>
      <c r="E3" s="613"/>
      <c r="F3" s="613"/>
      <c r="G3" s="613"/>
      <c r="H3" s="613"/>
      <c r="I3" s="613"/>
      <c r="J3" s="613"/>
      <c r="K3" s="613"/>
      <c r="L3" s="613"/>
    </row>
    <row r="4" spans="1:14" x14ac:dyDescent="0.35">
      <c r="A4" s="614" t="str">
        <f>'TH CHI 2025- Biểu số 01'!A3:G3</f>
        <v>( Kèm theo quyết định 370/QĐ-UBND ngày 22 tháng 9  năm 2025 của UBND xã  Tân Kỳ )</v>
      </c>
      <c r="B4" s="614"/>
      <c r="C4" s="614"/>
      <c r="D4" s="614"/>
      <c r="E4" s="614"/>
      <c r="F4" s="614"/>
      <c r="G4" s="614"/>
      <c r="H4" s="614"/>
      <c r="I4" s="614"/>
      <c r="J4" s="614"/>
      <c r="K4" s="614"/>
      <c r="L4" s="614"/>
    </row>
    <row r="5" spans="1:14" x14ac:dyDescent="0.35">
      <c r="A5" s="310"/>
      <c r="B5" s="311"/>
      <c r="C5" s="420"/>
      <c r="D5" s="311"/>
      <c r="E5" s="312"/>
      <c r="H5" s="311"/>
      <c r="J5" s="312"/>
      <c r="K5" s="615" t="s">
        <v>116</v>
      </c>
      <c r="L5" s="615"/>
    </row>
    <row r="6" spans="1:14" ht="50.25" customHeight="1" x14ac:dyDescent="0.35">
      <c r="A6" s="616" t="s">
        <v>0</v>
      </c>
      <c r="B6" s="616" t="s">
        <v>28</v>
      </c>
      <c r="C6" s="616" t="s">
        <v>26</v>
      </c>
      <c r="D6" s="616" t="s">
        <v>343</v>
      </c>
      <c r="E6" s="616" t="s">
        <v>344</v>
      </c>
      <c r="F6" s="616" t="s">
        <v>58</v>
      </c>
      <c r="G6" s="616" t="s">
        <v>23</v>
      </c>
      <c r="H6" s="616" t="s">
        <v>345</v>
      </c>
      <c r="I6" s="616"/>
      <c r="J6" s="616"/>
      <c r="K6" s="616"/>
      <c r="L6" s="616" t="s">
        <v>43</v>
      </c>
    </row>
    <row r="7" spans="1:14" ht="65" customHeight="1" x14ac:dyDescent="0.35">
      <c r="A7" s="616"/>
      <c r="B7" s="616"/>
      <c r="C7" s="616"/>
      <c r="D7" s="616"/>
      <c r="E7" s="616"/>
      <c r="F7" s="616"/>
      <c r="G7" s="616"/>
      <c r="H7" s="5" t="s">
        <v>26</v>
      </c>
      <c r="I7" s="5" t="s">
        <v>17</v>
      </c>
      <c r="J7" s="5" t="s">
        <v>346</v>
      </c>
      <c r="K7" s="5" t="s">
        <v>347</v>
      </c>
      <c r="L7" s="616"/>
    </row>
    <row r="8" spans="1:14" x14ac:dyDescent="0.35">
      <c r="A8" s="5" t="s">
        <v>2</v>
      </c>
      <c r="B8" s="5" t="s">
        <v>3</v>
      </c>
      <c r="C8" s="5">
        <v>1</v>
      </c>
      <c r="D8" s="5">
        <v>2</v>
      </c>
      <c r="E8" s="5">
        <v>3</v>
      </c>
      <c r="F8" s="5">
        <v>4</v>
      </c>
      <c r="G8" s="5">
        <v>5</v>
      </c>
      <c r="H8" s="5">
        <v>6</v>
      </c>
      <c r="I8" s="5">
        <v>7</v>
      </c>
      <c r="J8" s="5">
        <v>8</v>
      </c>
      <c r="K8" s="5">
        <v>9</v>
      </c>
      <c r="L8" s="5">
        <v>10</v>
      </c>
    </row>
    <row r="9" spans="1:14" ht="21" customHeight="1" x14ac:dyDescent="0.35">
      <c r="A9" s="5"/>
      <c r="B9" s="34" t="s">
        <v>44</v>
      </c>
      <c r="C9" s="313">
        <f>C10</f>
        <v>103893991448</v>
      </c>
      <c r="D9" s="313">
        <f t="shared" ref="D9:L9" si="0">D10</f>
        <v>3121808454</v>
      </c>
      <c r="E9" s="313">
        <f>E10</f>
        <v>71320982994</v>
      </c>
      <c r="F9" s="313">
        <f t="shared" si="0"/>
        <v>16200000</v>
      </c>
      <c r="G9" s="313">
        <f t="shared" si="0"/>
        <v>0</v>
      </c>
      <c r="H9" s="313">
        <f t="shared" si="0"/>
        <v>29435000000</v>
      </c>
      <c r="I9" s="313">
        <f t="shared" si="0"/>
        <v>0</v>
      </c>
      <c r="J9" s="313">
        <f t="shared" si="0"/>
        <v>28178000000</v>
      </c>
      <c r="K9" s="313">
        <f t="shared" si="0"/>
        <v>1257000000</v>
      </c>
      <c r="L9" s="314">
        <f t="shared" si="0"/>
        <v>0</v>
      </c>
      <c r="M9" s="312"/>
      <c r="N9" s="312"/>
    </row>
    <row r="10" spans="1:14" ht="25" customHeight="1" x14ac:dyDescent="0.35">
      <c r="A10" s="5" t="s">
        <v>6</v>
      </c>
      <c r="B10" s="34" t="s">
        <v>45</v>
      </c>
      <c r="C10" s="315">
        <f>C11+C16+C19</f>
        <v>103893991448</v>
      </c>
      <c r="D10" s="315">
        <f t="shared" ref="D10:K10" si="1">D11+D16+D19</f>
        <v>3121808454</v>
      </c>
      <c r="E10" s="315">
        <f t="shared" si="1"/>
        <v>71320982994</v>
      </c>
      <c r="F10" s="315">
        <f t="shared" si="1"/>
        <v>16200000</v>
      </c>
      <c r="G10" s="315">
        <f t="shared" si="1"/>
        <v>0</v>
      </c>
      <c r="H10" s="315">
        <f t="shared" si="1"/>
        <v>29435000000</v>
      </c>
      <c r="I10" s="315">
        <f t="shared" si="1"/>
        <v>0</v>
      </c>
      <c r="J10" s="315">
        <f t="shared" si="1"/>
        <v>28178000000</v>
      </c>
      <c r="K10" s="315">
        <f t="shared" si="1"/>
        <v>1257000000</v>
      </c>
      <c r="L10" s="5"/>
      <c r="M10" s="312"/>
    </row>
    <row r="11" spans="1:14" ht="25" customHeight="1" x14ac:dyDescent="0.35">
      <c r="A11" s="5">
        <v>1</v>
      </c>
      <c r="B11" s="316" t="s">
        <v>348</v>
      </c>
      <c r="C11" s="317">
        <f>SUM(C12:C15)</f>
        <v>49147833749</v>
      </c>
      <c r="D11" s="317">
        <f>SUM(D12:D15)</f>
        <v>3121808454</v>
      </c>
      <c r="E11" s="317">
        <f>SUM(E12:E15)</f>
        <v>16704125295</v>
      </c>
      <c r="F11" s="317">
        <f t="shared" ref="F11:G11" si="2">SUM(F12:F15)</f>
        <v>16200000</v>
      </c>
      <c r="G11" s="317">
        <f t="shared" si="2"/>
        <v>0</v>
      </c>
      <c r="H11" s="317">
        <f>SUM(H12:H15)</f>
        <v>29305700000</v>
      </c>
      <c r="I11" s="317">
        <f t="shared" ref="I11:J11" si="3">SUM(I12:I15)</f>
        <v>0</v>
      </c>
      <c r="J11" s="317">
        <f t="shared" si="3"/>
        <v>28048700000</v>
      </c>
      <c r="K11" s="317">
        <f>SUM(K12:K15)</f>
        <v>1257000000</v>
      </c>
      <c r="L11" s="5"/>
    </row>
    <row r="12" spans="1:14" ht="20.149999999999999" customHeight="1" x14ac:dyDescent="0.35">
      <c r="A12" s="35"/>
      <c r="B12" s="318" t="s">
        <v>349</v>
      </c>
      <c r="C12" s="319">
        <f>SUM(D12:H12)+L12</f>
        <v>10687662738</v>
      </c>
      <c r="D12" s="320"/>
      <c r="E12" s="319">
        <f>TM!H8</f>
        <v>10562162738</v>
      </c>
      <c r="F12" s="321"/>
      <c r="G12" s="320"/>
      <c r="H12" s="321">
        <f>J12</f>
        <v>125500000</v>
      </c>
      <c r="I12" s="321"/>
      <c r="J12" s="321">
        <v>125500000</v>
      </c>
      <c r="K12" s="319"/>
      <c r="L12" s="35"/>
      <c r="M12" s="582"/>
      <c r="N12" s="582"/>
    </row>
    <row r="13" spans="1:14" ht="20.149999999999999" customHeight="1" x14ac:dyDescent="0.35">
      <c r="A13" s="35"/>
      <c r="B13" s="318" t="s">
        <v>350</v>
      </c>
      <c r="C13" s="319">
        <f>SUM(D13:H13)+L13</f>
        <v>32634394316</v>
      </c>
      <c r="D13" s="319">
        <v>3121808454</v>
      </c>
      <c r="E13" s="319">
        <f>TM!H32</f>
        <v>2259085862</v>
      </c>
      <c r="F13" s="321">
        <v>16200000</v>
      </c>
      <c r="G13" s="320"/>
      <c r="H13" s="321">
        <f>SUM(I13:K13)</f>
        <v>27237300000</v>
      </c>
      <c r="I13" s="321"/>
      <c r="J13" s="321">
        <v>27214300000</v>
      </c>
      <c r="K13" s="319">
        <v>23000000</v>
      </c>
      <c r="L13" s="35"/>
    </row>
    <row r="14" spans="1:14" ht="20.149999999999999" customHeight="1" x14ac:dyDescent="0.35">
      <c r="A14" s="35"/>
      <c r="B14" s="318" t="s">
        <v>351</v>
      </c>
      <c r="C14" s="319">
        <f>SUM(D14:H14)+L14</f>
        <v>5264950695</v>
      </c>
      <c r="D14" s="320"/>
      <c r="E14" s="319">
        <f>TM!H51</f>
        <v>3322050695</v>
      </c>
      <c r="F14" s="321"/>
      <c r="G14" s="320"/>
      <c r="H14" s="321">
        <f>SUM(I14:K14)</f>
        <v>1942900000</v>
      </c>
      <c r="I14" s="321"/>
      <c r="J14" s="321">
        <v>708900000</v>
      </c>
      <c r="K14" s="319">
        <v>1234000000</v>
      </c>
      <c r="L14" s="35"/>
      <c r="M14" s="582"/>
      <c r="N14" s="582"/>
    </row>
    <row r="15" spans="1:14" ht="20.149999999999999" customHeight="1" x14ac:dyDescent="0.35">
      <c r="A15" s="35"/>
      <c r="B15" s="318" t="s">
        <v>332</v>
      </c>
      <c r="C15" s="319">
        <f>SUM(D15:H15)+L15</f>
        <v>560826000</v>
      </c>
      <c r="D15" s="320"/>
      <c r="E15" s="319">
        <f>TM!H77</f>
        <v>560826000</v>
      </c>
      <c r="F15" s="321"/>
      <c r="G15" s="320"/>
      <c r="H15" s="320"/>
      <c r="I15" s="320"/>
      <c r="J15" s="320"/>
      <c r="K15" s="319"/>
      <c r="L15" s="35"/>
      <c r="M15" s="311"/>
      <c r="N15" s="582"/>
    </row>
    <row r="16" spans="1:14" ht="21" customHeight="1" x14ac:dyDescent="0.35">
      <c r="A16" s="5">
        <v>2</v>
      </c>
      <c r="B16" s="316" t="s">
        <v>352</v>
      </c>
      <c r="C16" s="322">
        <f>SUM(C17:C18)</f>
        <v>9432425583</v>
      </c>
      <c r="D16" s="5"/>
      <c r="E16" s="323">
        <f>SUM(E17:E18)</f>
        <v>9303125583</v>
      </c>
      <c r="F16" s="324"/>
      <c r="G16" s="5"/>
      <c r="H16" s="313">
        <f>J16</f>
        <v>129300000</v>
      </c>
      <c r="I16" s="324"/>
      <c r="J16" s="313">
        <f>J17+J18</f>
        <v>129300000</v>
      </c>
      <c r="K16" s="325"/>
      <c r="L16" s="5"/>
      <c r="M16" s="582"/>
      <c r="N16" s="582"/>
    </row>
    <row r="17" spans="1:14" ht="20.149999999999999" customHeight="1" x14ac:dyDescent="0.35">
      <c r="A17" s="35"/>
      <c r="B17" s="318" t="s">
        <v>353</v>
      </c>
      <c r="C17" s="326">
        <f>E17+H17</f>
        <v>5278339708</v>
      </c>
      <c r="D17" s="35"/>
      <c r="E17" s="327">
        <f>TM!H85</f>
        <v>5278339708</v>
      </c>
      <c r="F17" s="35"/>
      <c r="G17" s="35"/>
      <c r="H17" s="426"/>
      <c r="I17" s="426"/>
      <c r="J17" s="426"/>
      <c r="K17" s="328"/>
      <c r="L17" s="35"/>
      <c r="M17" s="582"/>
      <c r="N17" s="420"/>
    </row>
    <row r="18" spans="1:14" ht="20.149999999999999" customHeight="1" x14ac:dyDescent="0.35">
      <c r="A18" s="35"/>
      <c r="B18" s="318" t="s">
        <v>354</v>
      </c>
      <c r="C18" s="326">
        <f>E18+H18</f>
        <v>4154085875</v>
      </c>
      <c r="D18" s="35"/>
      <c r="E18" s="327">
        <f>TM!H99</f>
        <v>4024785875</v>
      </c>
      <c r="F18" s="35"/>
      <c r="G18" s="35"/>
      <c r="H18" s="321">
        <f>J18</f>
        <v>129300000</v>
      </c>
      <c r="I18" s="426"/>
      <c r="J18" s="321">
        <v>129300000</v>
      </c>
      <c r="K18" s="328"/>
      <c r="L18" s="35"/>
      <c r="M18" s="582"/>
      <c r="N18" s="420"/>
    </row>
    <row r="19" spans="1:14" ht="25" customHeight="1" x14ac:dyDescent="0.35">
      <c r="A19" s="5">
        <v>3</v>
      </c>
      <c r="B19" s="316" t="s">
        <v>355</v>
      </c>
      <c r="C19" s="322">
        <f>SUM(C20:C27)</f>
        <v>45313732116</v>
      </c>
      <c r="D19" s="322">
        <f t="shared" ref="D19:E19" si="4">SUM(D20:D27)</f>
        <v>0</v>
      </c>
      <c r="E19" s="322">
        <f t="shared" si="4"/>
        <v>45313732116</v>
      </c>
      <c r="F19" s="5"/>
      <c r="G19" s="5"/>
      <c r="H19" s="5"/>
      <c r="I19" s="5"/>
      <c r="J19" s="5"/>
      <c r="K19" s="325"/>
      <c r="L19" s="5"/>
    </row>
    <row r="20" spans="1:14" ht="20.149999999999999" customHeight="1" x14ac:dyDescent="0.35">
      <c r="A20" s="35"/>
      <c r="B20" s="318" t="s">
        <v>335</v>
      </c>
      <c r="C20" s="326">
        <f>'Biểu 37'!E19</f>
        <v>5172819300</v>
      </c>
      <c r="D20" s="35"/>
      <c r="E20" s="327">
        <f>C20</f>
        <v>5172819300</v>
      </c>
      <c r="F20" s="35"/>
      <c r="G20" s="35"/>
      <c r="H20" s="35"/>
      <c r="I20" s="35"/>
      <c r="J20" s="35"/>
      <c r="K20" s="328"/>
      <c r="L20" s="35"/>
      <c r="M20" s="312"/>
    </row>
    <row r="21" spans="1:14" ht="20.149999999999999" customHeight="1" x14ac:dyDescent="0.35">
      <c r="A21" s="35"/>
      <c r="B21" s="318" t="s">
        <v>336</v>
      </c>
      <c r="C21" s="326">
        <f>'Biểu 37'!D20</f>
        <v>3329809830</v>
      </c>
      <c r="D21" s="35"/>
      <c r="E21" s="327">
        <f t="shared" ref="E21:E26" si="5">C21</f>
        <v>3329809830</v>
      </c>
      <c r="F21" s="35"/>
      <c r="G21" s="35"/>
      <c r="H21" s="35"/>
      <c r="I21" s="35"/>
      <c r="J21" s="35"/>
      <c r="K21" s="328"/>
      <c r="L21" s="35"/>
    </row>
    <row r="22" spans="1:14" ht="20.149999999999999" customHeight="1" x14ac:dyDescent="0.35">
      <c r="A22" s="35"/>
      <c r="B22" s="318" t="s">
        <v>337</v>
      </c>
      <c r="C22" s="326">
        <f>'Biểu 37'!D21</f>
        <v>3434531291</v>
      </c>
      <c r="D22" s="35"/>
      <c r="E22" s="327">
        <f t="shared" si="5"/>
        <v>3434531291</v>
      </c>
      <c r="F22" s="35"/>
      <c r="G22" s="35"/>
      <c r="H22" s="35"/>
      <c r="I22" s="35"/>
      <c r="J22" s="35"/>
      <c r="K22" s="328"/>
      <c r="L22" s="35"/>
    </row>
    <row r="23" spans="1:14" ht="20.149999999999999" customHeight="1" x14ac:dyDescent="0.35">
      <c r="A23" s="35"/>
      <c r="B23" s="318" t="s">
        <v>338</v>
      </c>
      <c r="C23" s="326">
        <f>'Biểu 37'!D22</f>
        <v>7287189700</v>
      </c>
      <c r="D23" s="35"/>
      <c r="E23" s="327">
        <f t="shared" si="5"/>
        <v>7287189700</v>
      </c>
      <c r="F23" s="35"/>
      <c r="G23" s="35"/>
      <c r="H23" s="35"/>
      <c r="I23" s="35"/>
      <c r="J23" s="35"/>
      <c r="K23" s="328"/>
      <c r="L23" s="35"/>
    </row>
    <row r="24" spans="1:14" ht="20.149999999999999" customHeight="1" x14ac:dyDescent="0.35">
      <c r="A24" s="35"/>
      <c r="B24" s="318" t="s">
        <v>339</v>
      </c>
      <c r="C24" s="326">
        <f>'Biểu 37'!D23</f>
        <v>7098018313</v>
      </c>
      <c r="D24" s="35"/>
      <c r="E24" s="327">
        <f t="shared" si="5"/>
        <v>7098018313</v>
      </c>
      <c r="F24" s="35"/>
      <c r="G24" s="35"/>
      <c r="H24" s="35"/>
      <c r="I24" s="35"/>
      <c r="J24" s="35"/>
      <c r="K24" s="328"/>
      <c r="L24" s="35"/>
    </row>
    <row r="25" spans="1:14" ht="20.149999999999999" customHeight="1" x14ac:dyDescent="0.35">
      <c r="A25" s="58"/>
      <c r="B25" s="318" t="s">
        <v>340</v>
      </c>
      <c r="C25" s="326">
        <f>'Biểu 37'!D24</f>
        <v>6291774604</v>
      </c>
      <c r="D25" s="58"/>
      <c r="E25" s="327">
        <f t="shared" si="5"/>
        <v>6291774604</v>
      </c>
      <c r="F25" s="58"/>
      <c r="G25" s="58"/>
      <c r="H25" s="58"/>
      <c r="I25" s="58"/>
      <c r="J25" s="58"/>
      <c r="K25" s="328"/>
      <c r="L25" s="58"/>
    </row>
    <row r="26" spans="1:14" ht="20.149999999999999" customHeight="1" x14ac:dyDescent="0.35">
      <c r="A26" s="58"/>
      <c r="B26" s="318" t="s">
        <v>341</v>
      </c>
      <c r="C26" s="326">
        <f>'Biểu 37'!D25</f>
        <v>8555845662</v>
      </c>
      <c r="D26" s="58"/>
      <c r="E26" s="327">
        <f t="shared" si="5"/>
        <v>8555845662</v>
      </c>
      <c r="F26" s="58"/>
      <c r="G26" s="58"/>
      <c r="H26" s="58"/>
      <c r="I26" s="58"/>
      <c r="J26" s="58"/>
      <c r="K26" s="328"/>
      <c r="L26" s="58"/>
    </row>
    <row r="27" spans="1:14" ht="20.149999999999999" customHeight="1" x14ac:dyDescent="0.35">
      <c r="A27" s="58"/>
      <c r="B27" s="318" t="s">
        <v>342</v>
      </c>
      <c r="C27" s="326">
        <f>'Biểu 37'!D26</f>
        <v>4143743416</v>
      </c>
      <c r="D27" s="58"/>
      <c r="E27" s="327">
        <f>C27</f>
        <v>4143743416</v>
      </c>
      <c r="F27" s="58"/>
      <c r="G27" s="58"/>
      <c r="H27" s="58"/>
      <c r="I27" s="58"/>
      <c r="J27" s="58"/>
      <c r="K27" s="328"/>
      <c r="L27" s="58"/>
    </row>
    <row r="28" spans="1:14" x14ac:dyDescent="0.35">
      <c r="A28" s="329"/>
    </row>
    <row r="29" spans="1:14" x14ac:dyDescent="0.35">
      <c r="A29" s="330"/>
    </row>
    <row r="30" spans="1:14" x14ac:dyDescent="0.35">
      <c r="A30" s="330"/>
    </row>
  </sheetData>
  <mergeCells count="14">
    <mergeCell ref="F6:F7"/>
    <mergeCell ref="G6:G7"/>
    <mergeCell ref="H6:K6"/>
    <mergeCell ref="L6:L7"/>
    <mergeCell ref="A6:A7"/>
    <mergeCell ref="B6:B7"/>
    <mergeCell ref="C6:C7"/>
    <mergeCell ref="D6:D7"/>
    <mergeCell ref="E6:E7"/>
    <mergeCell ref="J1:L1"/>
    <mergeCell ref="I2:L2"/>
    <mergeCell ref="A3:L3"/>
    <mergeCell ref="A4:L4"/>
    <mergeCell ref="K5:L5"/>
  </mergeCells>
  <phoneticPr fontId="32" type="noConversion"/>
  <pageMargins left="0.70866141732283472" right="0.19685039370078741" top="0.62992125984251968" bottom="0.35433070866141736" header="0.31496062992125984" footer="0.31496062992125984"/>
  <pageSetup paperSize="8" orientation="landscape" verticalDpi="0"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tabColor rgb="FFFF0000"/>
  </sheetPr>
  <dimension ref="A1:T48"/>
  <sheetViews>
    <sheetView topLeftCell="A4" zoomScaleNormal="100" workbookViewId="0">
      <selection activeCell="B17" sqref="B17"/>
    </sheetView>
  </sheetViews>
  <sheetFormatPr defaultColWidth="9" defaultRowHeight="15.5" x14ac:dyDescent="0.35"/>
  <cols>
    <col min="1" max="1" width="4.83203125" style="6" customWidth="1"/>
    <col min="2" max="2" width="27.25" style="6" customWidth="1"/>
    <col min="3" max="3" width="14.25" style="6" customWidth="1"/>
    <col min="4" max="4" width="15.5" style="6" customWidth="1"/>
    <col min="5" max="5" width="14.25" style="6" customWidth="1"/>
    <col min="6" max="6" width="13.33203125" style="6" customWidth="1"/>
    <col min="7" max="12" width="11" style="6" customWidth="1"/>
    <col min="13" max="13" width="12.58203125" style="6" customWidth="1"/>
    <col min="14" max="14" width="11" style="6" customWidth="1"/>
    <col min="15" max="15" width="12.58203125" style="6" customWidth="1"/>
    <col min="16" max="16" width="14.75" style="6" customWidth="1"/>
    <col min="17" max="18" width="14.33203125" style="6" customWidth="1"/>
    <col min="19" max="19" width="12.83203125" style="6" customWidth="1"/>
    <col min="20" max="20" width="11" style="6" bestFit="1" customWidth="1"/>
    <col min="21" max="16384" width="9" style="6"/>
  </cols>
  <sheetData>
    <row r="1" spans="1:20" ht="39" customHeight="1" x14ac:dyDescent="0.35">
      <c r="A1" s="618" t="s">
        <v>203</v>
      </c>
      <c r="B1" s="618"/>
      <c r="C1" s="618"/>
      <c r="D1" s="618"/>
      <c r="E1" s="618"/>
      <c r="F1" s="618"/>
      <c r="G1" s="618"/>
      <c r="H1" s="618"/>
      <c r="I1" s="618"/>
      <c r="J1" s="618"/>
      <c r="K1" s="618"/>
      <c r="L1" s="618"/>
      <c r="M1" s="618"/>
      <c r="N1" s="618"/>
      <c r="O1" s="618"/>
      <c r="P1" s="618"/>
      <c r="Q1" s="618"/>
      <c r="R1" s="618"/>
      <c r="S1" s="618"/>
    </row>
    <row r="2" spans="1:20" s="38" customFormat="1" x14ac:dyDescent="0.35">
      <c r="A2" s="619">
        <f>'THU_ NSĐP -16'!A2:D2</f>
        <v>0</v>
      </c>
      <c r="B2" s="619"/>
      <c r="C2" s="619"/>
      <c r="D2" s="619"/>
      <c r="E2" s="619"/>
      <c r="F2" s="619"/>
      <c r="G2" s="619"/>
      <c r="H2" s="619"/>
      <c r="I2" s="619"/>
      <c r="J2" s="619"/>
      <c r="K2" s="619"/>
      <c r="L2" s="619"/>
      <c r="M2" s="619"/>
      <c r="N2" s="619"/>
      <c r="O2" s="619"/>
      <c r="P2" s="619"/>
      <c r="Q2" s="619"/>
      <c r="R2" s="619"/>
      <c r="S2" s="619"/>
    </row>
    <row r="3" spans="1:20" x14ac:dyDescent="0.35">
      <c r="A3" s="7"/>
      <c r="B3" s="132" t="e">
        <f>C7-'TH CHI 2025- Biểu số 01'!D10</f>
        <v>#REF!</v>
      </c>
      <c r="Q3" s="619" t="s">
        <v>116</v>
      </c>
      <c r="R3" s="619"/>
      <c r="S3" s="619"/>
    </row>
    <row r="4" spans="1:20" s="9" customFormat="1" ht="15.75" customHeight="1" x14ac:dyDescent="0.35">
      <c r="A4" s="617" t="s">
        <v>0</v>
      </c>
      <c r="B4" s="617" t="s">
        <v>28</v>
      </c>
      <c r="C4" s="617" t="s">
        <v>26</v>
      </c>
      <c r="D4" s="617" t="s">
        <v>18</v>
      </c>
      <c r="E4" s="617" t="s">
        <v>19</v>
      </c>
      <c r="F4" s="617" t="s">
        <v>31</v>
      </c>
      <c r="G4" s="617" t="s">
        <v>32</v>
      </c>
      <c r="H4" s="617" t="s">
        <v>33</v>
      </c>
      <c r="I4" s="617" t="s">
        <v>34</v>
      </c>
      <c r="J4" s="617" t="s">
        <v>35</v>
      </c>
      <c r="K4" s="617" t="s">
        <v>36</v>
      </c>
      <c r="L4" s="617" t="s">
        <v>37</v>
      </c>
      <c r="M4" s="617" t="s">
        <v>38</v>
      </c>
      <c r="N4" s="617" t="s">
        <v>46</v>
      </c>
      <c r="O4" s="617"/>
      <c r="P4" s="617" t="s">
        <v>39</v>
      </c>
      <c r="Q4" s="617" t="s">
        <v>40</v>
      </c>
      <c r="R4" s="620" t="s">
        <v>89</v>
      </c>
      <c r="S4" s="617" t="s">
        <v>41</v>
      </c>
    </row>
    <row r="5" spans="1:20" s="9" customFormat="1" ht="39" x14ac:dyDescent="0.35">
      <c r="A5" s="617"/>
      <c r="B5" s="617"/>
      <c r="C5" s="617"/>
      <c r="D5" s="617"/>
      <c r="E5" s="617"/>
      <c r="F5" s="617"/>
      <c r="G5" s="617"/>
      <c r="H5" s="617"/>
      <c r="I5" s="617"/>
      <c r="J5" s="617"/>
      <c r="K5" s="617"/>
      <c r="L5" s="617"/>
      <c r="M5" s="617"/>
      <c r="N5" s="8" t="s">
        <v>47</v>
      </c>
      <c r="O5" s="8" t="s">
        <v>48</v>
      </c>
      <c r="P5" s="617"/>
      <c r="Q5" s="617"/>
      <c r="R5" s="621"/>
      <c r="S5" s="617"/>
    </row>
    <row r="6" spans="1:20" s="37" customFormat="1" ht="17.25" customHeight="1" x14ac:dyDescent="0.35">
      <c r="A6" s="39" t="s">
        <v>2</v>
      </c>
      <c r="B6" s="39" t="s">
        <v>3</v>
      </c>
      <c r="C6" s="39">
        <v>1</v>
      </c>
      <c r="D6" s="39">
        <v>2</v>
      </c>
      <c r="E6" s="39">
        <v>3</v>
      </c>
      <c r="F6" s="39">
        <v>4</v>
      </c>
      <c r="G6" s="39">
        <v>5</v>
      </c>
      <c r="H6" s="39">
        <v>6</v>
      </c>
      <c r="I6" s="39">
        <v>7</v>
      </c>
      <c r="J6" s="39">
        <v>8</v>
      </c>
      <c r="K6" s="39">
        <v>9</v>
      </c>
      <c r="L6" s="39">
        <v>10</v>
      </c>
      <c r="M6" s="39">
        <v>11</v>
      </c>
      <c r="N6" s="39">
        <v>12</v>
      </c>
      <c r="O6" s="39">
        <v>13</v>
      </c>
      <c r="P6" s="39">
        <v>14</v>
      </c>
      <c r="Q6" s="39">
        <v>15</v>
      </c>
      <c r="R6" s="39">
        <v>16</v>
      </c>
      <c r="S6" s="39">
        <v>17</v>
      </c>
      <c r="T6" s="110">
        <f>C8-'Biểu 35'!C10</f>
        <v>88869112631</v>
      </c>
    </row>
    <row r="7" spans="1:20" s="9" customFormat="1" ht="23.25" customHeight="1" x14ac:dyDescent="0.35">
      <c r="A7" s="8"/>
      <c r="B7" s="8" t="s">
        <v>44</v>
      </c>
      <c r="C7" s="13" t="e">
        <f>C8+C18+C21+C28+C31+C41+C46</f>
        <v>#REF!</v>
      </c>
      <c r="D7" s="13">
        <f t="shared" ref="D7:S7" si="0">D8+D18+D21+D28+D31+D41+D46</f>
        <v>145963255150</v>
      </c>
      <c r="E7" s="13">
        <f t="shared" si="0"/>
        <v>0</v>
      </c>
      <c r="F7" s="13">
        <f t="shared" si="0"/>
        <v>6405939008</v>
      </c>
      <c r="G7" s="13" t="e">
        <f t="shared" si="0"/>
        <v>#REF!</v>
      </c>
      <c r="H7" s="13">
        <f t="shared" si="0"/>
        <v>590774140</v>
      </c>
      <c r="I7" s="13">
        <f t="shared" si="0"/>
        <v>1128808640</v>
      </c>
      <c r="J7" s="13">
        <f t="shared" si="0"/>
        <v>1487659132</v>
      </c>
      <c r="K7" s="13">
        <f t="shared" si="0"/>
        <v>248500000</v>
      </c>
      <c r="L7" s="13">
        <f t="shared" si="0"/>
        <v>327287524</v>
      </c>
      <c r="M7" s="13">
        <f t="shared" si="0"/>
        <v>4609960035</v>
      </c>
      <c r="N7" s="13">
        <f t="shared" si="0"/>
        <v>24000000</v>
      </c>
      <c r="O7" s="13">
        <f t="shared" si="0"/>
        <v>3299841035</v>
      </c>
      <c r="P7" s="13">
        <f t="shared" si="0"/>
        <v>46960047518</v>
      </c>
      <c r="Q7" s="13">
        <f t="shared" si="0"/>
        <v>14577284173</v>
      </c>
      <c r="R7" s="13">
        <f t="shared" si="0"/>
        <v>3857708848</v>
      </c>
      <c r="S7" s="13">
        <f t="shared" si="0"/>
        <v>34334538949</v>
      </c>
      <c r="T7" s="56" t="e">
        <f>SUM(D7:M7)+P7+Q7+R7+S7</f>
        <v>#REF!</v>
      </c>
    </row>
    <row r="8" spans="1:20" s="9" customFormat="1" ht="23.25" customHeight="1" x14ac:dyDescent="0.35">
      <c r="A8" s="11" t="s">
        <v>2</v>
      </c>
      <c r="B8" s="26" t="s">
        <v>65</v>
      </c>
      <c r="C8" s="13">
        <f>C9+C15+C16+C17</f>
        <v>192763104079</v>
      </c>
      <c r="D8" s="13">
        <f t="shared" ref="D8:S8" si="1">D9+D15+D16+D17</f>
        <v>85085838830</v>
      </c>
      <c r="E8" s="13">
        <f t="shared" si="1"/>
        <v>0</v>
      </c>
      <c r="F8" s="13">
        <f t="shared" si="1"/>
        <v>6405939008</v>
      </c>
      <c r="G8" s="13">
        <f t="shared" si="1"/>
        <v>811240474</v>
      </c>
      <c r="H8" s="13">
        <f t="shared" si="1"/>
        <v>590774140</v>
      </c>
      <c r="I8" s="13">
        <f t="shared" si="1"/>
        <v>556142969</v>
      </c>
      <c r="J8" s="13">
        <f t="shared" si="1"/>
        <v>778032728</v>
      </c>
      <c r="K8" s="13">
        <f t="shared" si="1"/>
        <v>169986737</v>
      </c>
      <c r="L8" s="13">
        <f t="shared" si="1"/>
        <v>327287524</v>
      </c>
      <c r="M8" s="13">
        <f t="shared" si="1"/>
        <v>4609960035</v>
      </c>
      <c r="N8" s="13">
        <f t="shared" si="1"/>
        <v>24000000</v>
      </c>
      <c r="O8" s="13">
        <f t="shared" si="1"/>
        <v>3299841035</v>
      </c>
      <c r="P8" s="13">
        <f t="shared" si="1"/>
        <v>40658369664</v>
      </c>
      <c r="Q8" s="13">
        <f t="shared" si="1"/>
        <v>14577284173</v>
      </c>
      <c r="R8" s="13">
        <f t="shared" si="1"/>
        <v>3857708848</v>
      </c>
      <c r="S8" s="13">
        <f t="shared" si="1"/>
        <v>34334538949</v>
      </c>
      <c r="T8" s="56">
        <f t="shared" ref="T8:T45" si="2">SUM(D8:M8)+P8+Q8+R8+S8</f>
        <v>192763104079</v>
      </c>
    </row>
    <row r="9" spans="1:20" s="9" customFormat="1" ht="23.25" customHeight="1" x14ac:dyDescent="0.35">
      <c r="A9" s="15">
        <v>1</v>
      </c>
      <c r="B9" s="17" t="s">
        <v>86</v>
      </c>
      <c r="C9" s="10">
        <f t="shared" ref="C9:S9" si="3">SUM(C11:C14)</f>
        <v>148638302953</v>
      </c>
      <c r="D9" s="10">
        <f t="shared" si="3"/>
        <v>84296603830</v>
      </c>
      <c r="E9" s="10">
        <f t="shared" si="3"/>
        <v>0</v>
      </c>
      <c r="F9" s="10">
        <f t="shared" si="3"/>
        <v>6405939008</v>
      </c>
      <c r="G9" s="10">
        <f t="shared" si="3"/>
        <v>811240474</v>
      </c>
      <c r="H9" s="10">
        <f t="shared" si="3"/>
        <v>427384200</v>
      </c>
      <c r="I9" s="10">
        <f t="shared" si="3"/>
        <v>556142969</v>
      </c>
      <c r="J9" s="10">
        <f t="shared" si="3"/>
        <v>778032728</v>
      </c>
      <c r="K9" s="10">
        <f t="shared" si="3"/>
        <v>169986737</v>
      </c>
      <c r="L9" s="10">
        <f t="shared" si="3"/>
        <v>327287524</v>
      </c>
      <c r="M9" s="10">
        <f t="shared" si="3"/>
        <v>3516841035</v>
      </c>
      <c r="N9" s="10">
        <f t="shared" si="3"/>
        <v>24000000</v>
      </c>
      <c r="O9" s="10">
        <f t="shared" si="3"/>
        <v>3299841035</v>
      </c>
      <c r="P9" s="10">
        <f t="shared" si="3"/>
        <v>36417800927</v>
      </c>
      <c r="Q9" s="10">
        <f t="shared" si="3"/>
        <v>11073334673</v>
      </c>
      <c r="R9" s="10">
        <f t="shared" si="3"/>
        <v>3857708848</v>
      </c>
      <c r="S9" s="10">
        <f t="shared" si="3"/>
        <v>0</v>
      </c>
      <c r="T9" s="56">
        <f t="shared" si="2"/>
        <v>148638302953</v>
      </c>
    </row>
    <row r="10" spans="1:20" s="29" customFormat="1" ht="33.75" hidden="1" customHeight="1" x14ac:dyDescent="0.35">
      <c r="A10" s="36" t="s">
        <v>111</v>
      </c>
      <c r="B10" s="27" t="s">
        <v>86</v>
      </c>
      <c r="C10" s="28">
        <f>C11+C12</f>
        <v>5869003191</v>
      </c>
      <c r="D10" s="28">
        <f t="shared" ref="D10:S10" si="4">D11+D12</f>
        <v>22200000</v>
      </c>
      <c r="E10" s="28">
        <f t="shared" si="4"/>
        <v>0</v>
      </c>
      <c r="F10" s="28">
        <f t="shared" si="4"/>
        <v>645991000</v>
      </c>
      <c r="G10" s="28">
        <f t="shared" si="4"/>
        <v>264900000</v>
      </c>
      <c r="H10" s="28">
        <f t="shared" si="4"/>
        <v>0</v>
      </c>
      <c r="I10" s="28">
        <f t="shared" si="4"/>
        <v>0</v>
      </c>
      <c r="J10" s="28">
        <f t="shared" si="4"/>
        <v>0</v>
      </c>
      <c r="K10" s="28">
        <f t="shared" si="4"/>
        <v>0</v>
      </c>
      <c r="L10" s="28">
        <f t="shared" si="4"/>
        <v>0</v>
      </c>
      <c r="M10" s="28">
        <f t="shared" si="4"/>
        <v>193000000</v>
      </c>
      <c r="N10" s="28">
        <f t="shared" si="4"/>
        <v>0</v>
      </c>
      <c r="O10" s="28">
        <f t="shared" si="4"/>
        <v>0</v>
      </c>
      <c r="P10" s="28">
        <f t="shared" si="4"/>
        <v>4532912191</v>
      </c>
      <c r="Q10" s="28">
        <f t="shared" si="4"/>
        <v>210000000</v>
      </c>
      <c r="R10" s="28">
        <f t="shared" si="4"/>
        <v>0</v>
      </c>
      <c r="S10" s="28">
        <f t="shared" si="4"/>
        <v>0</v>
      </c>
      <c r="T10" s="56">
        <f t="shared" si="2"/>
        <v>5869003191</v>
      </c>
    </row>
    <row r="11" spans="1:20" s="21" customFormat="1" ht="52.5" hidden="1" customHeight="1" x14ac:dyDescent="0.35">
      <c r="A11" s="30" t="s">
        <v>16</v>
      </c>
      <c r="B11" s="14" t="s">
        <v>104</v>
      </c>
      <c r="C11" s="20">
        <f t="shared" ref="C11:C17" si="5">SUM(D11:M11)+P11+Q11+S11+R11</f>
        <v>4345732191</v>
      </c>
      <c r="D11" s="20"/>
      <c r="E11" s="20"/>
      <c r="F11" s="20">
        <v>645991000</v>
      </c>
      <c r="G11" s="20">
        <v>264900000</v>
      </c>
      <c r="H11" s="20"/>
      <c r="I11" s="20"/>
      <c r="J11" s="20"/>
      <c r="K11" s="20"/>
      <c r="L11" s="20"/>
      <c r="M11" s="20"/>
      <c r="N11" s="20"/>
      <c r="O11" s="20"/>
      <c r="P11" s="20">
        <f>3224841191</f>
        <v>3224841191</v>
      </c>
      <c r="Q11" s="20">
        <v>210000000</v>
      </c>
      <c r="R11" s="20"/>
      <c r="S11" s="20"/>
      <c r="T11" s="56">
        <f t="shared" si="2"/>
        <v>4345732191</v>
      </c>
    </row>
    <row r="12" spans="1:20" s="21" customFormat="1" ht="46.5" hidden="1" customHeight="1" x14ac:dyDescent="0.35">
      <c r="A12" s="30" t="s">
        <v>16</v>
      </c>
      <c r="B12" s="14" t="s">
        <v>105</v>
      </c>
      <c r="C12" s="20">
        <f t="shared" si="5"/>
        <v>1523271000</v>
      </c>
      <c r="D12" s="20">
        <v>22200000</v>
      </c>
      <c r="E12" s="20"/>
      <c r="F12" s="20"/>
      <c r="G12" s="20"/>
      <c r="H12" s="20"/>
      <c r="I12" s="20"/>
      <c r="J12" s="20"/>
      <c r="K12" s="20"/>
      <c r="L12" s="20"/>
      <c r="M12" s="20">
        <v>193000000</v>
      </c>
      <c r="N12" s="20"/>
      <c r="O12" s="20"/>
      <c r="P12" s="20">
        <f>808071000+500000000</f>
        <v>1308071000</v>
      </c>
      <c r="Q12" s="20"/>
      <c r="R12" s="20"/>
      <c r="S12" s="20"/>
      <c r="T12" s="56">
        <f t="shared" si="2"/>
        <v>1523271000</v>
      </c>
    </row>
    <row r="13" spans="1:20" s="29" customFormat="1" ht="46.5" hidden="1" customHeight="1" x14ac:dyDescent="0.35">
      <c r="A13" s="36" t="s">
        <v>112</v>
      </c>
      <c r="B13" s="27" t="s">
        <v>87</v>
      </c>
      <c r="C13" s="28">
        <f t="shared" si="5"/>
        <v>10572917444</v>
      </c>
      <c r="D13" s="28"/>
      <c r="E13" s="28"/>
      <c r="F13" s="28">
        <v>868665408</v>
      </c>
      <c r="G13" s="28">
        <v>289421000</v>
      </c>
      <c r="H13" s="28"/>
      <c r="I13" s="28">
        <v>60808640</v>
      </c>
      <c r="J13" s="28">
        <v>36197000</v>
      </c>
      <c r="K13" s="28">
        <v>32500000</v>
      </c>
      <c r="L13" s="28"/>
      <c r="M13" s="28">
        <v>520171500</v>
      </c>
      <c r="N13" s="28">
        <v>24000000</v>
      </c>
      <c r="O13" s="28">
        <v>496171500</v>
      </c>
      <c r="P13" s="28">
        <v>8520303096</v>
      </c>
      <c r="Q13" s="28">
        <v>236700000</v>
      </c>
      <c r="R13" s="28">
        <v>8150800</v>
      </c>
      <c r="S13" s="28"/>
      <c r="T13" s="56">
        <f t="shared" si="2"/>
        <v>10572917444</v>
      </c>
    </row>
    <row r="14" spans="1:20" s="29" customFormat="1" ht="43.5" hidden="1" customHeight="1" x14ac:dyDescent="0.35">
      <c r="A14" s="36" t="s">
        <v>113</v>
      </c>
      <c r="B14" s="27" t="s">
        <v>88</v>
      </c>
      <c r="C14" s="28">
        <f>SUM(D14:M14)+P14+Q14+S14+R14</f>
        <v>132196382318</v>
      </c>
      <c r="D14" s="28">
        <v>84274403830</v>
      </c>
      <c r="E14" s="28"/>
      <c r="F14" s="28">
        <v>4891282600</v>
      </c>
      <c r="G14" s="28">
        <v>256919474</v>
      </c>
      <c r="H14" s="28">
        <v>427384200</v>
      </c>
      <c r="I14" s="28">
        <v>495334329</v>
      </c>
      <c r="J14" s="28">
        <v>741835728</v>
      </c>
      <c r="K14" s="28">
        <v>137486737</v>
      </c>
      <c r="L14" s="28">
        <v>327287524</v>
      </c>
      <c r="M14" s="28">
        <v>2803669535</v>
      </c>
      <c r="N14" s="28"/>
      <c r="O14" s="28">
        <f>M14</f>
        <v>2803669535</v>
      </c>
      <c r="P14" s="28">
        <v>23364585640</v>
      </c>
      <c r="Q14" s="28">
        <v>10626634673</v>
      </c>
      <c r="R14" s="28">
        <f>3857708848-R13</f>
        <v>3849558048</v>
      </c>
      <c r="S14" s="28"/>
      <c r="T14" s="56">
        <f t="shared" si="2"/>
        <v>132196382318</v>
      </c>
    </row>
    <row r="15" spans="1:20" s="9" customFormat="1" ht="27" customHeight="1" x14ac:dyDescent="0.35">
      <c r="A15" s="15">
        <v>2</v>
      </c>
      <c r="B15" s="17" t="s">
        <v>90</v>
      </c>
      <c r="C15" s="10">
        <f t="shared" si="5"/>
        <v>6131112833</v>
      </c>
      <c r="D15" s="10">
        <v>789235000</v>
      </c>
      <c r="E15" s="10"/>
      <c r="F15" s="10"/>
      <c r="G15" s="10"/>
      <c r="H15" s="10">
        <v>163389940</v>
      </c>
      <c r="I15" s="10"/>
      <c r="J15" s="10"/>
      <c r="K15" s="10"/>
      <c r="L15" s="10"/>
      <c r="M15" s="10"/>
      <c r="N15" s="10"/>
      <c r="O15" s="10"/>
      <c r="P15" s="10">
        <v>1874203393</v>
      </c>
      <c r="Q15" s="10">
        <v>3304284500</v>
      </c>
      <c r="R15" s="10"/>
      <c r="S15" s="10"/>
      <c r="T15" s="56">
        <f t="shared" si="2"/>
        <v>6131112833</v>
      </c>
    </row>
    <row r="16" spans="1:20" s="9" customFormat="1" ht="27" customHeight="1" x14ac:dyDescent="0.35">
      <c r="A16" s="15">
        <v>3</v>
      </c>
      <c r="B16" s="17" t="s">
        <v>91</v>
      </c>
      <c r="C16" s="10">
        <f t="shared" si="5"/>
        <v>37349246293</v>
      </c>
      <c r="D16" s="10"/>
      <c r="E16" s="10"/>
      <c r="F16" s="10"/>
      <c r="G16" s="10"/>
      <c r="H16" s="10"/>
      <c r="I16" s="10"/>
      <c r="J16" s="10"/>
      <c r="K16" s="10"/>
      <c r="L16" s="10"/>
      <c r="M16" s="10">
        <v>1093119000</v>
      </c>
      <c r="N16" s="10"/>
      <c r="O16" s="10"/>
      <c r="P16" s="10">
        <v>1721923344</v>
      </c>
      <c r="Q16" s="10">
        <v>199665000</v>
      </c>
      <c r="R16" s="10"/>
      <c r="S16" s="10">
        <v>34334538949</v>
      </c>
      <c r="T16" s="56">
        <f t="shared" si="2"/>
        <v>37349246293</v>
      </c>
    </row>
    <row r="17" spans="1:20" s="9" customFormat="1" ht="27" customHeight="1" x14ac:dyDescent="0.35">
      <c r="A17" s="15">
        <v>4</v>
      </c>
      <c r="B17" s="17" t="s">
        <v>94</v>
      </c>
      <c r="C17" s="10">
        <f t="shared" si="5"/>
        <v>644442000</v>
      </c>
      <c r="D17" s="10"/>
      <c r="E17" s="10"/>
      <c r="F17" s="10"/>
      <c r="G17" s="10"/>
      <c r="H17" s="10"/>
      <c r="I17" s="10"/>
      <c r="J17" s="10"/>
      <c r="K17" s="10"/>
      <c r="L17" s="10"/>
      <c r="M17" s="10"/>
      <c r="N17" s="10"/>
      <c r="O17" s="10"/>
      <c r="P17" s="10">
        <v>644442000</v>
      </c>
      <c r="Q17" s="10"/>
      <c r="R17" s="10"/>
      <c r="S17" s="10"/>
      <c r="T17" s="56">
        <f t="shared" si="2"/>
        <v>644442000</v>
      </c>
    </row>
    <row r="18" spans="1:20" s="9" customFormat="1" ht="24" customHeight="1" x14ac:dyDescent="0.35">
      <c r="A18" s="11" t="s">
        <v>3</v>
      </c>
      <c r="B18" s="16" t="s">
        <v>66</v>
      </c>
      <c r="C18" s="13">
        <f>SUM(C19:C20)</f>
        <v>4848483854</v>
      </c>
      <c r="D18" s="13">
        <f t="shared" ref="D18:S18" si="6">SUM(D19:D20)</f>
        <v>727000000</v>
      </c>
      <c r="E18" s="13">
        <f t="shared" si="6"/>
        <v>0</v>
      </c>
      <c r="F18" s="13">
        <f t="shared" si="6"/>
        <v>0</v>
      </c>
      <c r="G18" s="13">
        <f t="shared" si="6"/>
        <v>0</v>
      </c>
      <c r="H18" s="13">
        <f t="shared" si="6"/>
        <v>0</v>
      </c>
      <c r="I18" s="13">
        <f t="shared" si="6"/>
        <v>0</v>
      </c>
      <c r="J18" s="13">
        <f t="shared" si="6"/>
        <v>0</v>
      </c>
      <c r="K18" s="13">
        <f t="shared" si="6"/>
        <v>0</v>
      </c>
      <c r="L18" s="13">
        <f t="shared" si="6"/>
        <v>0</v>
      </c>
      <c r="M18" s="13">
        <f t="shared" si="6"/>
        <v>0</v>
      </c>
      <c r="N18" s="13">
        <f t="shared" si="6"/>
        <v>0</v>
      </c>
      <c r="O18" s="13">
        <f t="shared" si="6"/>
        <v>0</v>
      </c>
      <c r="P18" s="13">
        <f t="shared" si="6"/>
        <v>4121483854</v>
      </c>
      <c r="Q18" s="13">
        <f t="shared" si="6"/>
        <v>0</v>
      </c>
      <c r="R18" s="13">
        <f t="shared" si="6"/>
        <v>0</v>
      </c>
      <c r="S18" s="13">
        <f t="shared" si="6"/>
        <v>0</v>
      </c>
      <c r="T18" s="56">
        <f t="shared" si="2"/>
        <v>4848483854</v>
      </c>
    </row>
    <row r="19" spans="1:20" s="9" customFormat="1" ht="24" customHeight="1" x14ac:dyDescent="0.35">
      <c r="A19" s="15">
        <v>1</v>
      </c>
      <c r="B19" s="17" t="s">
        <v>92</v>
      </c>
      <c r="C19" s="10">
        <f>SUM(D19:M19)+P19+Q19+R19+S19</f>
        <v>4121483854</v>
      </c>
      <c r="D19" s="10"/>
      <c r="E19" s="10"/>
      <c r="F19" s="10"/>
      <c r="G19" s="10"/>
      <c r="H19" s="10"/>
      <c r="I19" s="10"/>
      <c r="J19" s="10"/>
      <c r="K19" s="10"/>
      <c r="L19" s="10"/>
      <c r="M19" s="10"/>
      <c r="N19" s="10"/>
      <c r="O19" s="10"/>
      <c r="P19" s="10">
        <v>4121483854</v>
      </c>
      <c r="Q19" s="10"/>
      <c r="R19" s="10"/>
      <c r="S19" s="10"/>
      <c r="T19" s="56">
        <f t="shared" si="2"/>
        <v>4121483854</v>
      </c>
    </row>
    <row r="20" spans="1:20" s="9" customFormat="1" ht="24" customHeight="1" x14ac:dyDescent="0.35">
      <c r="A20" s="15">
        <v>2</v>
      </c>
      <c r="B20" s="17" t="s">
        <v>96</v>
      </c>
      <c r="C20" s="10">
        <f>SUM(D20:M20)+P20+Q20+R20+S20</f>
        <v>727000000</v>
      </c>
      <c r="D20" s="10">
        <v>727000000</v>
      </c>
      <c r="E20" s="10"/>
      <c r="F20" s="10"/>
      <c r="G20" s="10"/>
      <c r="H20" s="10"/>
      <c r="I20" s="10"/>
      <c r="J20" s="10"/>
      <c r="K20" s="10"/>
      <c r="L20" s="10"/>
      <c r="M20" s="10"/>
      <c r="N20" s="10"/>
      <c r="O20" s="10"/>
      <c r="P20" s="10"/>
      <c r="Q20" s="10"/>
      <c r="R20" s="10"/>
      <c r="S20" s="10"/>
      <c r="T20" s="56">
        <f t="shared" si="2"/>
        <v>727000000</v>
      </c>
    </row>
    <row r="21" spans="1:20" s="9" customFormat="1" ht="24" customHeight="1" x14ac:dyDescent="0.35">
      <c r="A21" s="11" t="s">
        <v>4</v>
      </c>
      <c r="B21" s="12" t="s">
        <v>67</v>
      </c>
      <c r="C21" s="13">
        <f>C22</f>
        <v>2180194000</v>
      </c>
      <c r="D21" s="13">
        <f t="shared" ref="D21:S21" si="7">D22</f>
        <v>0</v>
      </c>
      <c r="E21" s="13">
        <f t="shared" si="7"/>
        <v>0</v>
      </c>
      <c r="F21" s="13">
        <f t="shared" si="7"/>
        <v>0</v>
      </c>
      <c r="G21" s="13">
        <f t="shared" si="7"/>
        <v>0</v>
      </c>
      <c r="H21" s="13">
        <f t="shared" si="7"/>
        <v>0</v>
      </c>
      <c r="I21" s="13">
        <f t="shared" si="7"/>
        <v>0</v>
      </c>
      <c r="J21" s="13">
        <f t="shared" si="7"/>
        <v>0</v>
      </c>
      <c r="K21" s="13">
        <f t="shared" si="7"/>
        <v>0</v>
      </c>
      <c r="L21" s="13">
        <f t="shared" si="7"/>
        <v>0</v>
      </c>
      <c r="M21" s="13">
        <f t="shared" si="7"/>
        <v>0</v>
      </c>
      <c r="N21" s="13">
        <f t="shared" si="7"/>
        <v>0</v>
      </c>
      <c r="O21" s="13">
        <f t="shared" si="7"/>
        <v>0</v>
      </c>
      <c r="P21" s="13">
        <f t="shared" si="7"/>
        <v>2180194000</v>
      </c>
      <c r="Q21" s="13">
        <f t="shared" si="7"/>
        <v>0</v>
      </c>
      <c r="R21" s="13">
        <f t="shared" si="7"/>
        <v>0</v>
      </c>
      <c r="S21" s="13">
        <f t="shared" si="7"/>
        <v>0</v>
      </c>
      <c r="T21" s="56">
        <f t="shared" si="2"/>
        <v>2180194000</v>
      </c>
    </row>
    <row r="22" spans="1:20" s="9" customFormat="1" ht="24" customHeight="1" x14ac:dyDescent="0.35">
      <c r="A22" s="15">
        <v>1</v>
      </c>
      <c r="B22" s="17" t="s">
        <v>93</v>
      </c>
      <c r="C22" s="10">
        <f>SUM(C23:C27)</f>
        <v>2180194000</v>
      </c>
      <c r="D22" s="10">
        <f t="shared" ref="D22:S22" si="8">SUM(D23:D27)</f>
        <v>0</v>
      </c>
      <c r="E22" s="10">
        <f t="shared" si="8"/>
        <v>0</v>
      </c>
      <c r="F22" s="10">
        <f t="shared" si="8"/>
        <v>0</v>
      </c>
      <c r="G22" s="10">
        <f t="shared" si="8"/>
        <v>0</v>
      </c>
      <c r="H22" s="10">
        <f t="shared" si="8"/>
        <v>0</v>
      </c>
      <c r="I22" s="10">
        <f t="shared" si="8"/>
        <v>0</v>
      </c>
      <c r="J22" s="10">
        <f t="shared" si="8"/>
        <v>0</v>
      </c>
      <c r="K22" s="10">
        <f t="shared" si="8"/>
        <v>0</v>
      </c>
      <c r="L22" s="10">
        <f t="shared" si="8"/>
        <v>0</v>
      </c>
      <c r="M22" s="10">
        <f t="shared" si="8"/>
        <v>0</v>
      </c>
      <c r="N22" s="10">
        <f t="shared" si="8"/>
        <v>0</v>
      </c>
      <c r="O22" s="10">
        <f t="shared" si="8"/>
        <v>0</v>
      </c>
      <c r="P22" s="10">
        <f t="shared" si="8"/>
        <v>2180194000</v>
      </c>
      <c r="Q22" s="10">
        <f t="shared" si="8"/>
        <v>0</v>
      </c>
      <c r="R22" s="10">
        <f t="shared" si="8"/>
        <v>0</v>
      </c>
      <c r="S22" s="10">
        <f t="shared" si="8"/>
        <v>0</v>
      </c>
      <c r="T22" s="56">
        <f t="shared" si="2"/>
        <v>2180194000</v>
      </c>
    </row>
    <row r="23" spans="1:20" s="21" customFormat="1" ht="24" customHeight="1" x14ac:dyDescent="0.35">
      <c r="A23" s="31" t="s">
        <v>111</v>
      </c>
      <c r="B23" s="19" t="s">
        <v>98</v>
      </c>
      <c r="C23" s="20">
        <f>SUM(D23:M23)+P23+Q23+R23+S23</f>
        <v>1619186000</v>
      </c>
      <c r="D23" s="20"/>
      <c r="E23" s="20"/>
      <c r="F23" s="20"/>
      <c r="G23" s="20"/>
      <c r="H23" s="20"/>
      <c r="I23" s="20"/>
      <c r="J23" s="20"/>
      <c r="K23" s="20"/>
      <c r="L23" s="20"/>
      <c r="M23" s="20"/>
      <c r="N23" s="20"/>
      <c r="O23" s="20"/>
      <c r="P23" s="20">
        <v>1619186000</v>
      </c>
      <c r="Q23" s="20"/>
      <c r="R23" s="20"/>
      <c r="S23" s="20"/>
      <c r="T23" s="56">
        <f t="shared" si="2"/>
        <v>1619186000</v>
      </c>
    </row>
    <row r="24" spans="1:20" s="21" customFormat="1" ht="24" customHeight="1" x14ac:dyDescent="0.35">
      <c r="A24" s="31" t="s">
        <v>112</v>
      </c>
      <c r="B24" s="19" t="s">
        <v>97</v>
      </c>
      <c r="C24" s="20">
        <f>SUM(D24:M24)+P24+Q24+R24+S24</f>
        <v>157274000</v>
      </c>
      <c r="D24" s="20"/>
      <c r="E24" s="20"/>
      <c r="F24" s="20"/>
      <c r="G24" s="20"/>
      <c r="H24" s="20"/>
      <c r="I24" s="20"/>
      <c r="J24" s="20"/>
      <c r="K24" s="20"/>
      <c r="L24" s="20"/>
      <c r="M24" s="20"/>
      <c r="N24" s="20"/>
      <c r="O24" s="20"/>
      <c r="P24" s="20">
        <v>157274000</v>
      </c>
      <c r="Q24" s="20"/>
      <c r="R24" s="20"/>
      <c r="S24" s="20"/>
      <c r="T24" s="56">
        <f t="shared" si="2"/>
        <v>157274000</v>
      </c>
    </row>
    <row r="25" spans="1:20" s="21" customFormat="1" ht="24" customHeight="1" x14ac:dyDescent="0.35">
      <c r="A25" s="31" t="s">
        <v>113</v>
      </c>
      <c r="B25" s="19" t="s">
        <v>99</v>
      </c>
      <c r="C25" s="20">
        <f>SUM(D25:M25)+P25+Q25+R25+S25</f>
        <v>139887000</v>
      </c>
      <c r="D25" s="20"/>
      <c r="E25" s="20"/>
      <c r="F25" s="20"/>
      <c r="G25" s="20"/>
      <c r="H25" s="20"/>
      <c r="I25" s="20"/>
      <c r="J25" s="20"/>
      <c r="K25" s="20"/>
      <c r="L25" s="20"/>
      <c r="M25" s="20"/>
      <c r="N25" s="20"/>
      <c r="O25" s="20"/>
      <c r="P25" s="20">
        <v>139887000</v>
      </c>
      <c r="Q25" s="20"/>
      <c r="R25" s="20"/>
      <c r="S25" s="20"/>
      <c r="T25" s="56">
        <f t="shared" si="2"/>
        <v>139887000</v>
      </c>
    </row>
    <row r="26" spans="1:20" s="21" customFormat="1" ht="24" customHeight="1" x14ac:dyDescent="0.35">
      <c r="A26" s="31" t="s">
        <v>114</v>
      </c>
      <c r="B26" s="19" t="s">
        <v>100</v>
      </c>
      <c r="C26" s="20">
        <f>SUM(D26:M26)+P26+Q26+R26+S26</f>
        <v>136987000</v>
      </c>
      <c r="D26" s="20"/>
      <c r="E26" s="20"/>
      <c r="F26" s="20"/>
      <c r="G26" s="20"/>
      <c r="H26" s="20"/>
      <c r="I26" s="20"/>
      <c r="J26" s="20"/>
      <c r="K26" s="20"/>
      <c r="L26" s="20"/>
      <c r="M26" s="20"/>
      <c r="N26" s="20"/>
      <c r="O26" s="20"/>
      <c r="P26" s="20">
        <v>136987000</v>
      </c>
      <c r="Q26" s="20"/>
      <c r="R26" s="20"/>
      <c r="S26" s="20"/>
      <c r="T26" s="56">
        <f t="shared" si="2"/>
        <v>136987000</v>
      </c>
    </row>
    <row r="27" spans="1:20" s="21" customFormat="1" ht="24" customHeight="1" x14ac:dyDescent="0.35">
      <c r="A27" s="31" t="s">
        <v>115</v>
      </c>
      <c r="B27" s="19" t="s">
        <v>101</v>
      </c>
      <c r="C27" s="20">
        <f>SUM(D27:M27)+P27+Q27+R27+S27</f>
        <v>126860000</v>
      </c>
      <c r="D27" s="20"/>
      <c r="E27" s="20"/>
      <c r="F27" s="20"/>
      <c r="G27" s="20"/>
      <c r="H27" s="20"/>
      <c r="I27" s="20"/>
      <c r="J27" s="20"/>
      <c r="K27" s="20"/>
      <c r="L27" s="20"/>
      <c r="M27" s="20"/>
      <c r="N27" s="20"/>
      <c r="O27" s="20"/>
      <c r="P27" s="20">
        <v>126860000</v>
      </c>
      <c r="Q27" s="20"/>
      <c r="R27" s="20"/>
      <c r="S27" s="20"/>
      <c r="T27" s="56">
        <f t="shared" si="2"/>
        <v>126860000</v>
      </c>
    </row>
    <row r="28" spans="1:20" s="9" customFormat="1" ht="39.75" customHeight="1" x14ac:dyDescent="0.35">
      <c r="A28" s="11" t="s">
        <v>68</v>
      </c>
      <c r="B28" s="22" t="s">
        <v>69</v>
      </c>
      <c r="C28" s="13">
        <f t="shared" ref="C28:S28" si="9">SUM(C29:C30)</f>
        <v>0</v>
      </c>
      <c r="D28" s="13">
        <f t="shared" si="9"/>
        <v>0</v>
      </c>
      <c r="E28" s="13">
        <f t="shared" si="9"/>
        <v>0</v>
      </c>
      <c r="F28" s="13">
        <f t="shared" si="9"/>
        <v>0</v>
      </c>
      <c r="G28" s="13">
        <f t="shared" si="9"/>
        <v>0</v>
      </c>
      <c r="H28" s="13">
        <f t="shared" si="9"/>
        <v>0</v>
      </c>
      <c r="I28" s="13">
        <f t="shared" si="9"/>
        <v>0</v>
      </c>
      <c r="J28" s="13">
        <f t="shared" si="9"/>
        <v>0</v>
      </c>
      <c r="K28" s="13">
        <f t="shared" si="9"/>
        <v>0</v>
      </c>
      <c r="L28" s="13">
        <f t="shared" si="9"/>
        <v>0</v>
      </c>
      <c r="M28" s="13">
        <f t="shared" si="9"/>
        <v>0</v>
      </c>
      <c r="N28" s="13">
        <f t="shared" si="9"/>
        <v>0</v>
      </c>
      <c r="O28" s="13">
        <f t="shared" si="9"/>
        <v>0</v>
      </c>
      <c r="P28" s="13">
        <f t="shared" si="9"/>
        <v>0</v>
      </c>
      <c r="Q28" s="13">
        <f t="shared" si="9"/>
        <v>0</v>
      </c>
      <c r="R28" s="13">
        <f t="shared" si="9"/>
        <v>0</v>
      </c>
      <c r="S28" s="13">
        <f t="shared" si="9"/>
        <v>0</v>
      </c>
      <c r="T28" s="56">
        <f t="shared" si="2"/>
        <v>0</v>
      </c>
    </row>
    <row r="29" spans="1:20" s="9" customFormat="1" ht="27" hidden="1" customHeight="1" x14ac:dyDescent="0.35">
      <c r="A29" s="23">
        <v>1</v>
      </c>
      <c r="B29" s="24" t="s">
        <v>102</v>
      </c>
      <c r="C29" s="10">
        <f>SUM(D29:M29)+P29+Q29+R29+S29</f>
        <v>0</v>
      </c>
      <c r="D29" s="20"/>
      <c r="E29" s="20"/>
      <c r="F29" s="20"/>
      <c r="G29" s="20"/>
      <c r="H29" s="20"/>
      <c r="I29" s="20"/>
      <c r="J29" s="20"/>
      <c r="K29" s="20"/>
      <c r="L29" s="20"/>
      <c r="M29" s="20"/>
      <c r="N29" s="10"/>
      <c r="O29" s="10"/>
      <c r="P29" s="10"/>
      <c r="Q29" s="10"/>
      <c r="R29" s="10"/>
      <c r="S29" s="10"/>
      <c r="T29" s="56">
        <f t="shared" si="2"/>
        <v>0</v>
      </c>
    </row>
    <row r="30" spans="1:20" s="9" customFormat="1" ht="27.75" hidden="1" customHeight="1" x14ac:dyDescent="0.35">
      <c r="A30" s="15"/>
      <c r="B30" s="24"/>
      <c r="C30" s="10">
        <f>SUM(D30:M30)+P30+Q30+R30+S30</f>
        <v>0</v>
      </c>
      <c r="D30" s="20"/>
      <c r="E30" s="20"/>
      <c r="F30" s="20"/>
      <c r="G30" s="20"/>
      <c r="H30" s="20"/>
      <c r="I30" s="20"/>
      <c r="J30" s="20"/>
      <c r="K30" s="20"/>
      <c r="L30" s="20"/>
      <c r="M30" s="20"/>
      <c r="N30" s="10"/>
      <c r="O30" s="10"/>
      <c r="P30" s="10"/>
      <c r="Q30" s="10"/>
      <c r="R30" s="10"/>
      <c r="S30" s="10"/>
      <c r="T30" s="56">
        <f t="shared" si="2"/>
        <v>0</v>
      </c>
    </row>
    <row r="31" spans="1:20" s="9" customFormat="1" ht="33" customHeight="1" x14ac:dyDescent="0.35">
      <c r="A31" s="11" t="s">
        <v>70</v>
      </c>
      <c r="B31" s="16" t="s">
        <v>103</v>
      </c>
      <c r="C31" s="13">
        <f>SUM(C32:C40)</f>
        <v>60150416320</v>
      </c>
      <c r="D31" s="13">
        <f t="shared" ref="D31:S31" si="10">SUM(D32:D40)</f>
        <v>60150416320</v>
      </c>
      <c r="E31" s="13">
        <f>SUM(E32:E40)</f>
        <v>0</v>
      </c>
      <c r="F31" s="13">
        <f t="shared" si="10"/>
        <v>0</v>
      </c>
      <c r="G31" s="13">
        <f t="shared" si="10"/>
        <v>0</v>
      </c>
      <c r="H31" s="13">
        <f t="shared" si="10"/>
        <v>0</v>
      </c>
      <c r="I31" s="13">
        <f t="shared" si="10"/>
        <v>0</v>
      </c>
      <c r="J31" s="13">
        <f t="shared" si="10"/>
        <v>0</v>
      </c>
      <c r="K31" s="13">
        <f t="shared" si="10"/>
        <v>0</v>
      </c>
      <c r="L31" s="13">
        <f t="shared" si="10"/>
        <v>0</v>
      </c>
      <c r="M31" s="13">
        <f t="shared" si="10"/>
        <v>0</v>
      </c>
      <c r="N31" s="13">
        <f t="shared" si="10"/>
        <v>0</v>
      </c>
      <c r="O31" s="13">
        <f t="shared" si="10"/>
        <v>0</v>
      </c>
      <c r="P31" s="13">
        <f t="shared" si="10"/>
        <v>0</v>
      </c>
      <c r="Q31" s="13">
        <f t="shared" si="10"/>
        <v>0</v>
      </c>
      <c r="R31" s="13">
        <f t="shared" si="10"/>
        <v>0</v>
      </c>
      <c r="S31" s="13">
        <f t="shared" si="10"/>
        <v>0</v>
      </c>
      <c r="T31" s="56">
        <f t="shared" si="2"/>
        <v>60150416320</v>
      </c>
    </row>
    <row r="32" spans="1:20" s="9" customFormat="1" ht="33" customHeight="1" x14ac:dyDescent="0.35">
      <c r="A32" s="15">
        <v>1</v>
      </c>
      <c r="B32" s="32" t="s">
        <v>119</v>
      </c>
      <c r="C32" s="10">
        <f>SUM(D32:M32)+P32+Q32+R32+S32</f>
        <v>5107487600</v>
      </c>
      <c r="D32" s="10">
        <v>5107487600</v>
      </c>
      <c r="E32" s="42"/>
      <c r="F32" s="10"/>
      <c r="G32" s="10"/>
      <c r="H32" s="10"/>
      <c r="I32" s="10"/>
      <c r="J32" s="10"/>
      <c r="K32" s="10"/>
      <c r="L32" s="10"/>
      <c r="M32" s="10"/>
      <c r="N32" s="10"/>
      <c r="O32" s="10"/>
      <c r="P32" s="10"/>
      <c r="Q32" s="10"/>
      <c r="R32" s="10"/>
      <c r="S32" s="10"/>
      <c r="T32" s="56">
        <f t="shared" si="2"/>
        <v>5107487600</v>
      </c>
    </row>
    <row r="33" spans="1:20" s="9" customFormat="1" ht="33" customHeight="1" x14ac:dyDescent="0.35">
      <c r="A33" s="15">
        <v>2</v>
      </c>
      <c r="B33" s="32" t="s">
        <v>120</v>
      </c>
      <c r="C33" s="10">
        <f t="shared" ref="C33:C40" si="11">SUM(D33:M33)+P33+Q33+R33+S33</f>
        <v>3959900140</v>
      </c>
      <c r="D33" s="10">
        <v>3959900140</v>
      </c>
      <c r="E33" s="42"/>
      <c r="F33" s="10"/>
      <c r="G33" s="10"/>
      <c r="H33" s="10"/>
      <c r="I33" s="10"/>
      <c r="J33" s="10"/>
      <c r="K33" s="10"/>
      <c r="L33" s="10"/>
      <c r="M33" s="10"/>
      <c r="N33" s="10"/>
      <c r="O33" s="10"/>
      <c r="P33" s="10"/>
      <c r="Q33" s="10"/>
      <c r="R33" s="10"/>
      <c r="S33" s="10"/>
      <c r="T33" s="56">
        <f t="shared" si="2"/>
        <v>3959900140</v>
      </c>
    </row>
    <row r="34" spans="1:20" s="9" customFormat="1" ht="33" customHeight="1" x14ac:dyDescent="0.35">
      <c r="A34" s="25">
        <v>3</v>
      </c>
      <c r="B34" s="32" t="s">
        <v>121</v>
      </c>
      <c r="C34" s="10">
        <f t="shared" si="11"/>
        <v>6766138340</v>
      </c>
      <c r="D34" s="10">
        <v>6766138340</v>
      </c>
      <c r="E34" s="42"/>
      <c r="F34" s="10"/>
      <c r="G34" s="10"/>
      <c r="H34" s="10"/>
      <c r="I34" s="10"/>
      <c r="J34" s="10"/>
      <c r="K34" s="10"/>
      <c r="L34" s="10"/>
      <c r="M34" s="10"/>
      <c r="N34" s="10"/>
      <c r="O34" s="10"/>
      <c r="P34" s="10"/>
      <c r="Q34" s="10"/>
      <c r="R34" s="10"/>
      <c r="S34" s="10"/>
      <c r="T34" s="56">
        <f t="shared" si="2"/>
        <v>6766138340</v>
      </c>
    </row>
    <row r="35" spans="1:20" s="9" customFormat="1" ht="33" customHeight="1" x14ac:dyDescent="0.35">
      <c r="A35" s="25"/>
      <c r="B35" s="32" t="s">
        <v>122</v>
      </c>
      <c r="C35" s="10">
        <f t="shared" si="11"/>
        <v>9485326300</v>
      </c>
      <c r="D35" s="10">
        <v>9485326300</v>
      </c>
      <c r="E35" s="42"/>
      <c r="F35" s="10"/>
      <c r="G35" s="10"/>
      <c r="H35" s="10"/>
      <c r="I35" s="10"/>
      <c r="J35" s="10"/>
      <c r="K35" s="10"/>
      <c r="L35" s="10"/>
      <c r="M35" s="10"/>
      <c r="N35" s="10"/>
      <c r="O35" s="10"/>
      <c r="P35" s="10"/>
      <c r="Q35" s="10"/>
      <c r="R35" s="10"/>
      <c r="S35" s="10"/>
      <c r="T35" s="56">
        <f t="shared" si="2"/>
        <v>9485326300</v>
      </c>
    </row>
    <row r="36" spans="1:20" s="9" customFormat="1" ht="33" customHeight="1" x14ac:dyDescent="0.35">
      <c r="A36" s="25"/>
      <c r="B36" s="32" t="s">
        <v>123</v>
      </c>
      <c r="C36" s="10">
        <f t="shared" si="11"/>
        <v>5548201499.999999</v>
      </c>
      <c r="D36" s="10">
        <v>5548201499.999999</v>
      </c>
      <c r="E36" s="42"/>
      <c r="F36" s="10"/>
      <c r="G36" s="10"/>
      <c r="H36" s="10"/>
      <c r="I36" s="10"/>
      <c r="J36" s="10"/>
      <c r="K36" s="10"/>
      <c r="L36" s="10"/>
      <c r="M36" s="10"/>
      <c r="N36" s="10"/>
      <c r="O36" s="10"/>
      <c r="P36" s="10"/>
      <c r="Q36" s="10"/>
      <c r="R36" s="10"/>
      <c r="S36" s="10"/>
      <c r="T36" s="56">
        <f t="shared" si="2"/>
        <v>5548201499.999999</v>
      </c>
    </row>
    <row r="37" spans="1:20" s="9" customFormat="1" ht="33" customHeight="1" x14ac:dyDescent="0.35">
      <c r="A37" s="25"/>
      <c r="B37" s="32" t="s">
        <v>124</v>
      </c>
      <c r="C37" s="10">
        <f t="shared" si="11"/>
        <v>10889743040</v>
      </c>
      <c r="D37" s="10">
        <v>10889743040</v>
      </c>
      <c r="E37" s="42"/>
      <c r="F37" s="10"/>
      <c r="G37" s="10"/>
      <c r="H37" s="10"/>
      <c r="I37" s="10"/>
      <c r="J37" s="10"/>
      <c r="K37" s="10"/>
      <c r="L37" s="10"/>
      <c r="M37" s="10"/>
      <c r="N37" s="10"/>
      <c r="O37" s="10"/>
      <c r="P37" s="10"/>
      <c r="Q37" s="10"/>
      <c r="R37" s="10"/>
      <c r="S37" s="10"/>
      <c r="T37" s="56">
        <f t="shared" si="2"/>
        <v>10889743040</v>
      </c>
    </row>
    <row r="38" spans="1:20" s="9" customFormat="1" ht="33" customHeight="1" x14ac:dyDescent="0.35">
      <c r="A38" s="25"/>
      <c r="B38" s="32" t="s">
        <v>125</v>
      </c>
      <c r="C38" s="10">
        <f t="shared" si="11"/>
        <v>6493805400</v>
      </c>
      <c r="D38" s="10">
        <v>6493805400</v>
      </c>
      <c r="E38" s="42"/>
      <c r="F38" s="10"/>
      <c r="G38" s="10"/>
      <c r="H38" s="10"/>
      <c r="I38" s="10"/>
      <c r="J38" s="10"/>
      <c r="K38" s="10"/>
      <c r="L38" s="10"/>
      <c r="M38" s="10"/>
      <c r="N38" s="10"/>
      <c r="O38" s="10"/>
      <c r="P38" s="10"/>
      <c r="Q38" s="10"/>
      <c r="R38" s="10"/>
      <c r="S38" s="10"/>
      <c r="T38" s="56">
        <f t="shared" si="2"/>
        <v>6493805400</v>
      </c>
    </row>
    <row r="39" spans="1:20" s="9" customFormat="1" ht="33" customHeight="1" x14ac:dyDescent="0.35">
      <c r="A39" s="25"/>
      <c r="B39" s="32" t="s">
        <v>126</v>
      </c>
      <c r="C39" s="10">
        <f t="shared" si="11"/>
        <v>4476824700</v>
      </c>
      <c r="D39" s="10">
        <v>4476824700</v>
      </c>
      <c r="E39" s="42"/>
      <c r="F39" s="10"/>
      <c r="G39" s="10"/>
      <c r="H39" s="10"/>
      <c r="I39" s="10"/>
      <c r="J39" s="10"/>
      <c r="K39" s="10"/>
      <c r="L39" s="10"/>
      <c r="M39" s="10"/>
      <c r="N39" s="10"/>
      <c r="O39" s="10"/>
      <c r="P39" s="10"/>
      <c r="Q39" s="10"/>
      <c r="R39" s="10"/>
      <c r="S39" s="10"/>
      <c r="T39" s="56">
        <f t="shared" si="2"/>
        <v>4476824700</v>
      </c>
    </row>
    <row r="40" spans="1:20" s="9" customFormat="1" ht="33" customHeight="1" x14ac:dyDescent="0.35">
      <c r="A40" s="25"/>
      <c r="B40" s="32" t="s">
        <v>127</v>
      </c>
      <c r="C40" s="10">
        <f t="shared" si="11"/>
        <v>7422989300</v>
      </c>
      <c r="D40" s="10">
        <v>7422989300</v>
      </c>
      <c r="E40" s="42"/>
      <c r="F40" s="10"/>
      <c r="G40" s="10"/>
      <c r="H40" s="10"/>
      <c r="I40" s="10"/>
      <c r="J40" s="10"/>
      <c r="K40" s="10"/>
      <c r="L40" s="10"/>
      <c r="M40" s="10"/>
      <c r="N40" s="10"/>
      <c r="O40" s="10"/>
      <c r="P40" s="10"/>
      <c r="Q40" s="10"/>
      <c r="R40" s="10"/>
      <c r="S40" s="10"/>
      <c r="T40" s="56">
        <f t="shared" si="2"/>
        <v>7422989300</v>
      </c>
    </row>
    <row r="41" spans="1:20" s="9" customFormat="1" ht="42" customHeight="1" x14ac:dyDescent="0.35">
      <c r="A41" s="11" t="s">
        <v>71</v>
      </c>
      <c r="B41" s="16" t="s">
        <v>107</v>
      </c>
      <c r="C41" s="13">
        <f>C42</f>
        <v>1360805338</v>
      </c>
      <c r="D41" s="13">
        <f t="shared" ref="D41:S41" si="12">D42</f>
        <v>0</v>
      </c>
      <c r="E41" s="13">
        <f t="shared" si="12"/>
        <v>0</v>
      </c>
      <c r="F41" s="13">
        <f t="shared" si="12"/>
        <v>0</v>
      </c>
      <c r="G41" s="13">
        <f t="shared" si="12"/>
        <v>0</v>
      </c>
      <c r="H41" s="13">
        <f t="shared" si="12"/>
        <v>0</v>
      </c>
      <c r="I41" s="13">
        <f t="shared" si="12"/>
        <v>572665671</v>
      </c>
      <c r="J41" s="13">
        <f t="shared" si="12"/>
        <v>709626404</v>
      </c>
      <c r="K41" s="13">
        <f t="shared" si="12"/>
        <v>78513263</v>
      </c>
      <c r="L41" s="13">
        <f t="shared" si="12"/>
        <v>0</v>
      </c>
      <c r="M41" s="13">
        <f t="shared" si="12"/>
        <v>0</v>
      </c>
      <c r="N41" s="13">
        <f t="shared" si="12"/>
        <v>0</v>
      </c>
      <c r="O41" s="13">
        <f t="shared" si="12"/>
        <v>0</v>
      </c>
      <c r="P41" s="13">
        <f t="shared" si="12"/>
        <v>0</v>
      </c>
      <c r="Q41" s="13">
        <f t="shared" si="12"/>
        <v>0</v>
      </c>
      <c r="R41" s="13">
        <f t="shared" si="12"/>
        <v>0</v>
      </c>
      <c r="S41" s="13">
        <f t="shared" si="12"/>
        <v>0</v>
      </c>
      <c r="T41" s="56">
        <f t="shared" si="2"/>
        <v>1360805338</v>
      </c>
    </row>
    <row r="42" spans="1:20" s="9" customFormat="1" ht="26.25" customHeight="1" x14ac:dyDescent="0.35">
      <c r="A42" s="15">
        <v>1</v>
      </c>
      <c r="B42" s="17" t="s">
        <v>95</v>
      </c>
      <c r="C42" s="10">
        <f>SUM(C43:C45)</f>
        <v>1360805338</v>
      </c>
      <c r="D42" s="10">
        <f t="shared" ref="D42:S42" si="13">SUM(D43:D45)</f>
        <v>0</v>
      </c>
      <c r="E42" s="10">
        <f t="shared" si="13"/>
        <v>0</v>
      </c>
      <c r="F42" s="10">
        <f t="shared" si="13"/>
        <v>0</v>
      </c>
      <c r="G42" s="10">
        <f t="shared" si="13"/>
        <v>0</v>
      </c>
      <c r="H42" s="10">
        <f t="shared" si="13"/>
        <v>0</v>
      </c>
      <c r="I42" s="10">
        <f t="shared" si="13"/>
        <v>572665671</v>
      </c>
      <c r="J42" s="10">
        <f t="shared" si="13"/>
        <v>709626404</v>
      </c>
      <c r="K42" s="10">
        <f t="shared" si="13"/>
        <v>78513263</v>
      </c>
      <c r="L42" s="10">
        <f t="shared" si="13"/>
        <v>0</v>
      </c>
      <c r="M42" s="10">
        <f t="shared" si="13"/>
        <v>0</v>
      </c>
      <c r="N42" s="10">
        <f t="shared" si="13"/>
        <v>0</v>
      </c>
      <c r="O42" s="10">
        <f t="shared" si="13"/>
        <v>0</v>
      </c>
      <c r="P42" s="10">
        <f t="shared" si="13"/>
        <v>0</v>
      </c>
      <c r="Q42" s="10">
        <f t="shared" si="13"/>
        <v>0</v>
      </c>
      <c r="R42" s="10">
        <f t="shared" si="13"/>
        <v>0</v>
      </c>
      <c r="S42" s="10">
        <f t="shared" si="13"/>
        <v>0</v>
      </c>
      <c r="T42" s="56">
        <f t="shared" si="2"/>
        <v>1360805338</v>
      </c>
    </row>
    <row r="43" spans="1:20" s="21" customFormat="1" ht="26.25" hidden="1" customHeight="1" x14ac:dyDescent="0.35">
      <c r="A43" s="18" t="s">
        <v>106</v>
      </c>
      <c r="B43" s="19" t="s">
        <v>108</v>
      </c>
      <c r="C43" s="20">
        <f>SUM(D43:M43)+P43+Q43+R43+S43</f>
        <v>572665671</v>
      </c>
      <c r="D43" s="20"/>
      <c r="E43" s="20"/>
      <c r="F43" s="20"/>
      <c r="G43" s="20"/>
      <c r="H43" s="20"/>
      <c r="I43" s="20">
        <f>575665671-3000000</f>
        <v>572665671</v>
      </c>
      <c r="J43" s="20"/>
      <c r="K43" s="20"/>
      <c r="L43" s="20"/>
      <c r="M43" s="20"/>
      <c r="N43" s="20"/>
      <c r="O43" s="20"/>
      <c r="P43" s="20"/>
      <c r="Q43" s="20"/>
      <c r="R43" s="20"/>
      <c r="S43" s="20"/>
      <c r="T43" s="56">
        <f t="shared" si="2"/>
        <v>572665671</v>
      </c>
    </row>
    <row r="44" spans="1:20" s="21" customFormat="1" ht="26.25" hidden="1" customHeight="1" x14ac:dyDescent="0.35">
      <c r="A44" s="18" t="s">
        <v>106</v>
      </c>
      <c r="B44" s="19" t="s">
        <v>109</v>
      </c>
      <c r="C44" s="20">
        <f>SUM(D44:M44)+P44+Q44+R44+S44</f>
        <v>78513263</v>
      </c>
      <c r="D44" s="20"/>
      <c r="E44" s="20"/>
      <c r="F44" s="20"/>
      <c r="G44" s="20"/>
      <c r="H44" s="20"/>
      <c r="I44" s="20"/>
      <c r="J44" s="20"/>
      <c r="K44" s="20">
        <f>87513263-9000000</f>
        <v>78513263</v>
      </c>
      <c r="L44" s="20"/>
      <c r="M44" s="20"/>
      <c r="N44" s="20"/>
      <c r="O44" s="20"/>
      <c r="P44" s="20"/>
      <c r="Q44" s="20"/>
      <c r="R44" s="20"/>
      <c r="S44" s="20"/>
      <c r="T44" s="56">
        <f t="shared" si="2"/>
        <v>78513263</v>
      </c>
    </row>
    <row r="45" spans="1:20" s="21" customFormat="1" ht="26.25" hidden="1" customHeight="1" x14ac:dyDescent="0.35">
      <c r="A45" s="18" t="s">
        <v>106</v>
      </c>
      <c r="B45" s="19" t="s">
        <v>110</v>
      </c>
      <c r="C45" s="20">
        <f>SUM(D45:M45)+P45+Q45+R45+S45</f>
        <v>709626404</v>
      </c>
      <c r="D45" s="20"/>
      <c r="E45" s="20"/>
      <c r="F45" s="20"/>
      <c r="G45" s="20"/>
      <c r="H45" s="20"/>
      <c r="I45" s="20"/>
      <c r="J45" s="20">
        <f>715626404-6000000</f>
        <v>709626404</v>
      </c>
      <c r="K45" s="20"/>
      <c r="L45" s="20"/>
      <c r="M45" s="20"/>
      <c r="N45" s="20"/>
      <c r="O45" s="20"/>
      <c r="P45" s="20"/>
      <c r="Q45" s="20"/>
      <c r="R45" s="20"/>
      <c r="S45" s="20"/>
      <c r="T45" s="56">
        <f t="shared" si="2"/>
        <v>709626404</v>
      </c>
    </row>
    <row r="46" spans="1:20" s="9" customFormat="1" ht="27" customHeight="1" x14ac:dyDescent="0.35">
      <c r="A46" s="11" t="s">
        <v>83</v>
      </c>
      <c r="B46" s="16" t="s">
        <v>210</v>
      </c>
      <c r="C46" s="13" t="e">
        <f>C47</f>
        <v>#REF!</v>
      </c>
      <c r="D46" s="13">
        <f t="shared" ref="D46:S46" si="14">D47</f>
        <v>0</v>
      </c>
      <c r="E46" s="13">
        <f t="shared" si="14"/>
        <v>0</v>
      </c>
      <c r="F46" s="13">
        <f t="shared" si="14"/>
        <v>0</v>
      </c>
      <c r="G46" s="13" t="e">
        <f t="shared" si="14"/>
        <v>#REF!</v>
      </c>
      <c r="H46" s="13">
        <f t="shared" si="14"/>
        <v>0</v>
      </c>
      <c r="I46" s="13">
        <f t="shared" si="14"/>
        <v>0</v>
      </c>
      <c r="J46" s="13">
        <f t="shared" si="14"/>
        <v>0</v>
      </c>
      <c r="K46" s="13">
        <f t="shared" si="14"/>
        <v>0</v>
      </c>
      <c r="L46" s="13">
        <f t="shared" si="14"/>
        <v>0</v>
      </c>
      <c r="M46" s="13">
        <f t="shared" si="14"/>
        <v>0</v>
      </c>
      <c r="N46" s="13">
        <f t="shared" si="14"/>
        <v>0</v>
      </c>
      <c r="O46" s="13">
        <f t="shared" si="14"/>
        <v>0</v>
      </c>
      <c r="P46" s="13">
        <f t="shared" si="14"/>
        <v>0</v>
      </c>
      <c r="Q46" s="13">
        <f t="shared" si="14"/>
        <v>0</v>
      </c>
      <c r="R46" s="13">
        <f t="shared" si="14"/>
        <v>0</v>
      </c>
      <c r="S46" s="13">
        <f t="shared" si="14"/>
        <v>0</v>
      </c>
      <c r="T46" s="56" t="e">
        <f t="shared" ref="T46" si="15">SUM(D46:M46)+P46+Q46+R46+S46</f>
        <v>#REF!</v>
      </c>
    </row>
    <row r="47" spans="1:20" s="9" customFormat="1" ht="27" customHeight="1" x14ac:dyDescent="0.35">
      <c r="A47" s="15">
        <v>1</v>
      </c>
      <c r="B47" s="17" t="s">
        <v>209</v>
      </c>
      <c r="C47" s="10" t="e">
        <f t="shared" ref="C47" si="16">SUM(D47:M47)+P47+Q47+S47+R47</f>
        <v>#REF!</v>
      </c>
      <c r="D47" s="10"/>
      <c r="E47" s="10"/>
      <c r="F47" s="10"/>
      <c r="G47" s="10" t="e">
        <f>#REF!</f>
        <v>#REF!</v>
      </c>
      <c r="H47" s="10"/>
      <c r="I47" s="10"/>
      <c r="J47" s="10"/>
      <c r="K47" s="10"/>
      <c r="L47" s="10"/>
      <c r="M47" s="10"/>
      <c r="N47" s="10"/>
      <c r="O47" s="10"/>
      <c r="P47" s="10"/>
      <c r="Q47" s="10"/>
      <c r="R47" s="10"/>
      <c r="S47" s="10"/>
      <c r="T47" s="56" t="e">
        <f t="shared" ref="T47" si="17">SUM(D47:M47)+P47+Q47+R47+S47</f>
        <v>#REF!</v>
      </c>
    </row>
    <row r="48" spans="1:20" ht="26.25" customHeight="1" x14ac:dyDescent="0.35"/>
  </sheetData>
  <mergeCells count="21">
    <mergeCell ref="A1:S1"/>
    <mergeCell ref="A2:S2"/>
    <mergeCell ref="Q3:S3"/>
    <mergeCell ref="P4:P5"/>
    <mergeCell ref="Q4:Q5"/>
    <mergeCell ref="S4:S5"/>
    <mergeCell ref="L4:L5"/>
    <mergeCell ref="F4:F5"/>
    <mergeCell ref="M4:M5"/>
    <mergeCell ref="N4:O4"/>
    <mergeCell ref="G4:G5"/>
    <mergeCell ref="H4:H5"/>
    <mergeCell ref="R4:R5"/>
    <mergeCell ref="I4:I5"/>
    <mergeCell ref="J4:J5"/>
    <mergeCell ref="K4:K5"/>
    <mergeCell ref="A4:A5"/>
    <mergeCell ref="B4:B5"/>
    <mergeCell ref="C4:C5"/>
    <mergeCell ref="D4:D5"/>
    <mergeCell ref="E4:E5"/>
  </mergeCells>
  <pageMargins left="1.01" right="0.47" top="0.75" bottom="0.75" header="0.3" footer="0.3"/>
  <pageSetup paperSize="8" orientation="landscape" verticalDpi="0" r:id="rId1"/>
  <headerFooter>
    <oddHeader>&amp;RBiểu mẫu số 36</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rgb="FF00B050"/>
  </sheetPr>
  <dimension ref="B1:T28"/>
  <sheetViews>
    <sheetView topLeftCell="A4" zoomScale="91" zoomScaleNormal="100" workbookViewId="0">
      <selection activeCell="T10" sqref="T10"/>
    </sheetView>
  </sheetViews>
  <sheetFormatPr defaultColWidth="10.33203125" defaultRowHeight="15.5" x14ac:dyDescent="0.35"/>
  <cols>
    <col min="1" max="1" width="4.08203125" style="280" customWidth="1"/>
    <col min="2" max="2" width="5.33203125" style="280" customWidth="1"/>
    <col min="3" max="3" width="26.58203125" style="280" customWidth="1"/>
    <col min="4" max="4" width="12.83203125" style="280" customWidth="1"/>
    <col min="5" max="5" width="11.33203125" style="280" customWidth="1"/>
    <col min="6" max="6" width="7.75" style="280" customWidth="1"/>
    <col min="7" max="7" width="11.5" style="280" customWidth="1"/>
    <col min="8" max="8" width="11.4140625" style="280" customWidth="1"/>
    <col min="9" max="9" width="11.1640625" style="280" customWidth="1"/>
    <col min="10" max="11" width="10.9140625" style="280" customWidth="1"/>
    <col min="12" max="12" width="10.25" style="280" customWidth="1"/>
    <col min="13" max="13" width="11.4140625" style="280" customWidth="1"/>
    <col min="14" max="14" width="11.33203125" style="280" customWidth="1"/>
    <col min="15" max="15" width="11.5" style="280" customWidth="1"/>
    <col min="16" max="16" width="11.9140625" style="280" customWidth="1"/>
    <col min="17" max="18" width="11.4140625" style="280" customWidth="1"/>
    <col min="19" max="19" width="15.58203125" style="280" bestFit="1" customWidth="1"/>
    <col min="20" max="20" width="15" style="280" customWidth="1"/>
    <col min="21" max="256" width="10.33203125" style="280"/>
    <col min="257" max="257" width="4.08203125" style="280" customWidth="1"/>
    <col min="258" max="258" width="5.33203125" style="280" customWidth="1"/>
    <col min="259" max="259" width="26.58203125" style="280" customWidth="1"/>
    <col min="260" max="260" width="12.83203125" style="280" customWidth="1"/>
    <col min="261" max="261" width="11.33203125" style="280" customWidth="1"/>
    <col min="262" max="262" width="7.75" style="280" customWidth="1"/>
    <col min="263" max="263" width="11.5" style="280" customWidth="1"/>
    <col min="264" max="264" width="11.4140625" style="280" customWidth="1"/>
    <col min="265" max="265" width="11.1640625" style="280" customWidth="1"/>
    <col min="266" max="267" width="10.9140625" style="280" customWidth="1"/>
    <col min="268" max="268" width="10.25" style="280" customWidth="1"/>
    <col min="269" max="269" width="11.4140625" style="280" customWidth="1"/>
    <col min="270" max="270" width="11.33203125" style="280" customWidth="1"/>
    <col min="271" max="271" width="11.5" style="280" customWidth="1"/>
    <col min="272" max="272" width="11.9140625" style="280" customWidth="1"/>
    <col min="273" max="274" width="11.4140625" style="280" customWidth="1"/>
    <col min="275" max="275" width="15.58203125" style="280" bestFit="1" customWidth="1"/>
    <col min="276" max="276" width="15" style="280" customWidth="1"/>
    <col min="277" max="512" width="10.33203125" style="280"/>
    <col min="513" max="513" width="4.08203125" style="280" customWidth="1"/>
    <col min="514" max="514" width="5.33203125" style="280" customWidth="1"/>
    <col min="515" max="515" width="26.58203125" style="280" customWidth="1"/>
    <col min="516" max="516" width="12.83203125" style="280" customWidth="1"/>
    <col min="517" max="517" width="11.33203125" style="280" customWidth="1"/>
    <col min="518" max="518" width="7.75" style="280" customWidth="1"/>
    <col min="519" max="519" width="11.5" style="280" customWidth="1"/>
    <col min="520" max="520" width="11.4140625" style="280" customWidth="1"/>
    <col min="521" max="521" width="11.1640625" style="280" customWidth="1"/>
    <col min="522" max="523" width="10.9140625" style="280" customWidth="1"/>
    <col min="524" max="524" width="10.25" style="280" customWidth="1"/>
    <col min="525" max="525" width="11.4140625" style="280" customWidth="1"/>
    <col min="526" max="526" width="11.33203125" style="280" customWidth="1"/>
    <col min="527" max="527" width="11.5" style="280" customWidth="1"/>
    <col min="528" max="528" width="11.9140625" style="280" customWidth="1"/>
    <col min="529" max="530" width="11.4140625" style="280" customWidth="1"/>
    <col min="531" max="531" width="15.58203125" style="280" bestFit="1" customWidth="1"/>
    <col min="532" max="532" width="15" style="280" customWidth="1"/>
    <col min="533" max="768" width="10.33203125" style="280"/>
    <col min="769" max="769" width="4.08203125" style="280" customWidth="1"/>
    <col min="770" max="770" width="5.33203125" style="280" customWidth="1"/>
    <col min="771" max="771" width="26.58203125" style="280" customWidth="1"/>
    <col min="772" max="772" width="12.83203125" style="280" customWidth="1"/>
    <col min="773" max="773" width="11.33203125" style="280" customWidth="1"/>
    <col min="774" max="774" width="7.75" style="280" customWidth="1"/>
    <col min="775" max="775" width="11.5" style="280" customWidth="1"/>
    <col min="776" max="776" width="11.4140625" style="280" customWidth="1"/>
    <col min="777" max="777" width="11.1640625" style="280" customWidth="1"/>
    <col min="778" max="779" width="10.9140625" style="280" customWidth="1"/>
    <col min="780" max="780" width="10.25" style="280" customWidth="1"/>
    <col min="781" max="781" width="11.4140625" style="280" customWidth="1"/>
    <col min="782" max="782" width="11.33203125" style="280" customWidth="1"/>
    <col min="783" max="783" width="11.5" style="280" customWidth="1"/>
    <col min="784" max="784" width="11.9140625" style="280" customWidth="1"/>
    <col min="785" max="786" width="11.4140625" style="280" customWidth="1"/>
    <col min="787" max="787" width="15.58203125" style="280" bestFit="1" customWidth="1"/>
    <col min="788" max="788" width="15" style="280" customWidth="1"/>
    <col min="789" max="1024" width="10.33203125" style="280"/>
    <col min="1025" max="1025" width="4.08203125" style="280" customWidth="1"/>
    <col min="1026" max="1026" width="5.33203125" style="280" customWidth="1"/>
    <col min="1027" max="1027" width="26.58203125" style="280" customWidth="1"/>
    <col min="1028" max="1028" width="12.83203125" style="280" customWidth="1"/>
    <col min="1029" max="1029" width="11.33203125" style="280" customWidth="1"/>
    <col min="1030" max="1030" width="7.75" style="280" customWidth="1"/>
    <col min="1031" max="1031" width="11.5" style="280" customWidth="1"/>
    <col min="1032" max="1032" width="11.4140625" style="280" customWidth="1"/>
    <col min="1033" max="1033" width="11.1640625" style="280" customWidth="1"/>
    <col min="1034" max="1035" width="10.9140625" style="280" customWidth="1"/>
    <col min="1036" max="1036" width="10.25" style="280" customWidth="1"/>
    <col min="1037" max="1037" width="11.4140625" style="280" customWidth="1"/>
    <col min="1038" max="1038" width="11.33203125" style="280" customWidth="1"/>
    <col min="1039" max="1039" width="11.5" style="280" customWidth="1"/>
    <col min="1040" max="1040" width="11.9140625" style="280" customWidth="1"/>
    <col min="1041" max="1042" width="11.4140625" style="280" customWidth="1"/>
    <col min="1043" max="1043" width="15.58203125" style="280" bestFit="1" customWidth="1"/>
    <col min="1044" max="1044" width="15" style="280" customWidth="1"/>
    <col min="1045" max="1280" width="10.33203125" style="280"/>
    <col min="1281" max="1281" width="4.08203125" style="280" customWidth="1"/>
    <col min="1282" max="1282" width="5.33203125" style="280" customWidth="1"/>
    <col min="1283" max="1283" width="26.58203125" style="280" customWidth="1"/>
    <col min="1284" max="1284" width="12.83203125" style="280" customWidth="1"/>
    <col min="1285" max="1285" width="11.33203125" style="280" customWidth="1"/>
    <col min="1286" max="1286" width="7.75" style="280" customWidth="1"/>
    <col min="1287" max="1287" width="11.5" style="280" customWidth="1"/>
    <col min="1288" max="1288" width="11.4140625" style="280" customWidth="1"/>
    <col min="1289" max="1289" width="11.1640625" style="280" customWidth="1"/>
    <col min="1290" max="1291" width="10.9140625" style="280" customWidth="1"/>
    <col min="1292" max="1292" width="10.25" style="280" customWidth="1"/>
    <col min="1293" max="1293" width="11.4140625" style="280" customWidth="1"/>
    <col min="1294" max="1294" width="11.33203125" style="280" customWidth="1"/>
    <col min="1295" max="1295" width="11.5" style="280" customWidth="1"/>
    <col min="1296" max="1296" width="11.9140625" style="280" customWidth="1"/>
    <col min="1297" max="1298" width="11.4140625" style="280" customWidth="1"/>
    <col min="1299" max="1299" width="15.58203125" style="280" bestFit="1" customWidth="1"/>
    <col min="1300" max="1300" width="15" style="280" customWidth="1"/>
    <col min="1301" max="1536" width="10.33203125" style="280"/>
    <col min="1537" max="1537" width="4.08203125" style="280" customWidth="1"/>
    <col min="1538" max="1538" width="5.33203125" style="280" customWidth="1"/>
    <col min="1539" max="1539" width="26.58203125" style="280" customWidth="1"/>
    <col min="1540" max="1540" width="12.83203125" style="280" customWidth="1"/>
    <col min="1541" max="1541" width="11.33203125" style="280" customWidth="1"/>
    <col min="1542" max="1542" width="7.75" style="280" customWidth="1"/>
    <col min="1543" max="1543" width="11.5" style="280" customWidth="1"/>
    <col min="1544" max="1544" width="11.4140625" style="280" customWidth="1"/>
    <col min="1545" max="1545" width="11.1640625" style="280" customWidth="1"/>
    <col min="1546" max="1547" width="10.9140625" style="280" customWidth="1"/>
    <col min="1548" max="1548" width="10.25" style="280" customWidth="1"/>
    <col min="1549" max="1549" width="11.4140625" style="280" customWidth="1"/>
    <col min="1550" max="1550" width="11.33203125" style="280" customWidth="1"/>
    <col min="1551" max="1551" width="11.5" style="280" customWidth="1"/>
    <col min="1552" max="1552" width="11.9140625" style="280" customWidth="1"/>
    <col min="1553" max="1554" width="11.4140625" style="280" customWidth="1"/>
    <col min="1555" max="1555" width="15.58203125" style="280" bestFit="1" customWidth="1"/>
    <col min="1556" max="1556" width="15" style="280" customWidth="1"/>
    <col min="1557" max="1792" width="10.33203125" style="280"/>
    <col min="1793" max="1793" width="4.08203125" style="280" customWidth="1"/>
    <col min="1794" max="1794" width="5.33203125" style="280" customWidth="1"/>
    <col min="1795" max="1795" width="26.58203125" style="280" customWidth="1"/>
    <col min="1796" max="1796" width="12.83203125" style="280" customWidth="1"/>
    <col min="1797" max="1797" width="11.33203125" style="280" customWidth="1"/>
    <col min="1798" max="1798" width="7.75" style="280" customWidth="1"/>
    <col min="1799" max="1799" width="11.5" style="280" customWidth="1"/>
    <col min="1800" max="1800" width="11.4140625" style="280" customWidth="1"/>
    <col min="1801" max="1801" width="11.1640625" style="280" customWidth="1"/>
    <col min="1802" max="1803" width="10.9140625" style="280" customWidth="1"/>
    <col min="1804" max="1804" width="10.25" style="280" customWidth="1"/>
    <col min="1805" max="1805" width="11.4140625" style="280" customWidth="1"/>
    <col min="1806" max="1806" width="11.33203125" style="280" customWidth="1"/>
    <col min="1807" max="1807" width="11.5" style="280" customWidth="1"/>
    <col min="1808" max="1808" width="11.9140625" style="280" customWidth="1"/>
    <col min="1809" max="1810" width="11.4140625" style="280" customWidth="1"/>
    <col min="1811" max="1811" width="15.58203125" style="280" bestFit="1" customWidth="1"/>
    <col min="1812" max="1812" width="15" style="280" customWidth="1"/>
    <col min="1813" max="2048" width="10.33203125" style="280"/>
    <col min="2049" max="2049" width="4.08203125" style="280" customWidth="1"/>
    <col min="2050" max="2050" width="5.33203125" style="280" customWidth="1"/>
    <col min="2051" max="2051" width="26.58203125" style="280" customWidth="1"/>
    <col min="2052" max="2052" width="12.83203125" style="280" customWidth="1"/>
    <col min="2053" max="2053" width="11.33203125" style="280" customWidth="1"/>
    <col min="2054" max="2054" width="7.75" style="280" customWidth="1"/>
    <col min="2055" max="2055" width="11.5" style="280" customWidth="1"/>
    <col min="2056" max="2056" width="11.4140625" style="280" customWidth="1"/>
    <col min="2057" max="2057" width="11.1640625" style="280" customWidth="1"/>
    <col min="2058" max="2059" width="10.9140625" style="280" customWidth="1"/>
    <col min="2060" max="2060" width="10.25" style="280" customWidth="1"/>
    <col min="2061" max="2061" width="11.4140625" style="280" customWidth="1"/>
    <col min="2062" max="2062" width="11.33203125" style="280" customWidth="1"/>
    <col min="2063" max="2063" width="11.5" style="280" customWidth="1"/>
    <col min="2064" max="2064" width="11.9140625" style="280" customWidth="1"/>
    <col min="2065" max="2066" width="11.4140625" style="280" customWidth="1"/>
    <col min="2067" max="2067" width="15.58203125" style="280" bestFit="1" customWidth="1"/>
    <col min="2068" max="2068" width="15" style="280" customWidth="1"/>
    <col min="2069" max="2304" width="10.33203125" style="280"/>
    <col min="2305" max="2305" width="4.08203125" style="280" customWidth="1"/>
    <col min="2306" max="2306" width="5.33203125" style="280" customWidth="1"/>
    <col min="2307" max="2307" width="26.58203125" style="280" customWidth="1"/>
    <col min="2308" max="2308" width="12.83203125" style="280" customWidth="1"/>
    <col min="2309" max="2309" width="11.33203125" style="280" customWidth="1"/>
    <col min="2310" max="2310" width="7.75" style="280" customWidth="1"/>
    <col min="2311" max="2311" width="11.5" style="280" customWidth="1"/>
    <col min="2312" max="2312" width="11.4140625" style="280" customWidth="1"/>
    <col min="2313" max="2313" width="11.1640625" style="280" customWidth="1"/>
    <col min="2314" max="2315" width="10.9140625" style="280" customWidth="1"/>
    <col min="2316" max="2316" width="10.25" style="280" customWidth="1"/>
    <col min="2317" max="2317" width="11.4140625" style="280" customWidth="1"/>
    <col min="2318" max="2318" width="11.33203125" style="280" customWidth="1"/>
    <col min="2319" max="2319" width="11.5" style="280" customWidth="1"/>
    <col min="2320" max="2320" width="11.9140625" style="280" customWidth="1"/>
    <col min="2321" max="2322" width="11.4140625" style="280" customWidth="1"/>
    <col min="2323" max="2323" width="15.58203125" style="280" bestFit="1" customWidth="1"/>
    <col min="2324" max="2324" width="15" style="280" customWidth="1"/>
    <col min="2325" max="2560" width="10.33203125" style="280"/>
    <col min="2561" max="2561" width="4.08203125" style="280" customWidth="1"/>
    <col min="2562" max="2562" width="5.33203125" style="280" customWidth="1"/>
    <col min="2563" max="2563" width="26.58203125" style="280" customWidth="1"/>
    <col min="2564" max="2564" width="12.83203125" style="280" customWidth="1"/>
    <col min="2565" max="2565" width="11.33203125" style="280" customWidth="1"/>
    <col min="2566" max="2566" width="7.75" style="280" customWidth="1"/>
    <col min="2567" max="2567" width="11.5" style="280" customWidth="1"/>
    <col min="2568" max="2568" width="11.4140625" style="280" customWidth="1"/>
    <col min="2569" max="2569" width="11.1640625" style="280" customWidth="1"/>
    <col min="2570" max="2571" width="10.9140625" style="280" customWidth="1"/>
    <col min="2572" max="2572" width="10.25" style="280" customWidth="1"/>
    <col min="2573" max="2573" width="11.4140625" style="280" customWidth="1"/>
    <col min="2574" max="2574" width="11.33203125" style="280" customWidth="1"/>
    <col min="2575" max="2575" width="11.5" style="280" customWidth="1"/>
    <col min="2576" max="2576" width="11.9140625" style="280" customWidth="1"/>
    <col min="2577" max="2578" width="11.4140625" style="280" customWidth="1"/>
    <col min="2579" max="2579" width="15.58203125" style="280" bestFit="1" customWidth="1"/>
    <col min="2580" max="2580" width="15" style="280" customWidth="1"/>
    <col min="2581" max="2816" width="10.33203125" style="280"/>
    <col min="2817" max="2817" width="4.08203125" style="280" customWidth="1"/>
    <col min="2818" max="2818" width="5.33203125" style="280" customWidth="1"/>
    <col min="2819" max="2819" width="26.58203125" style="280" customWidth="1"/>
    <col min="2820" max="2820" width="12.83203125" style="280" customWidth="1"/>
    <col min="2821" max="2821" width="11.33203125" style="280" customWidth="1"/>
    <col min="2822" max="2822" width="7.75" style="280" customWidth="1"/>
    <col min="2823" max="2823" width="11.5" style="280" customWidth="1"/>
    <col min="2824" max="2824" width="11.4140625" style="280" customWidth="1"/>
    <col min="2825" max="2825" width="11.1640625" style="280" customWidth="1"/>
    <col min="2826" max="2827" width="10.9140625" style="280" customWidth="1"/>
    <col min="2828" max="2828" width="10.25" style="280" customWidth="1"/>
    <col min="2829" max="2829" width="11.4140625" style="280" customWidth="1"/>
    <col min="2830" max="2830" width="11.33203125" style="280" customWidth="1"/>
    <col min="2831" max="2831" width="11.5" style="280" customWidth="1"/>
    <col min="2832" max="2832" width="11.9140625" style="280" customWidth="1"/>
    <col min="2833" max="2834" width="11.4140625" style="280" customWidth="1"/>
    <col min="2835" max="2835" width="15.58203125" style="280" bestFit="1" customWidth="1"/>
    <col min="2836" max="2836" width="15" style="280" customWidth="1"/>
    <col min="2837" max="3072" width="10.33203125" style="280"/>
    <col min="3073" max="3073" width="4.08203125" style="280" customWidth="1"/>
    <col min="3074" max="3074" width="5.33203125" style="280" customWidth="1"/>
    <col min="3075" max="3075" width="26.58203125" style="280" customWidth="1"/>
    <col min="3076" max="3076" width="12.83203125" style="280" customWidth="1"/>
    <col min="3077" max="3077" width="11.33203125" style="280" customWidth="1"/>
    <col min="3078" max="3078" width="7.75" style="280" customWidth="1"/>
    <col min="3079" max="3079" width="11.5" style="280" customWidth="1"/>
    <col min="3080" max="3080" width="11.4140625" style="280" customWidth="1"/>
    <col min="3081" max="3081" width="11.1640625" style="280" customWidth="1"/>
    <col min="3082" max="3083" width="10.9140625" style="280" customWidth="1"/>
    <col min="3084" max="3084" width="10.25" style="280" customWidth="1"/>
    <col min="3085" max="3085" width="11.4140625" style="280" customWidth="1"/>
    <col min="3086" max="3086" width="11.33203125" style="280" customWidth="1"/>
    <col min="3087" max="3087" width="11.5" style="280" customWidth="1"/>
    <col min="3088" max="3088" width="11.9140625" style="280" customWidth="1"/>
    <col min="3089" max="3090" width="11.4140625" style="280" customWidth="1"/>
    <col min="3091" max="3091" width="15.58203125" style="280" bestFit="1" customWidth="1"/>
    <col min="3092" max="3092" width="15" style="280" customWidth="1"/>
    <col min="3093" max="3328" width="10.33203125" style="280"/>
    <col min="3329" max="3329" width="4.08203125" style="280" customWidth="1"/>
    <col min="3330" max="3330" width="5.33203125" style="280" customWidth="1"/>
    <col min="3331" max="3331" width="26.58203125" style="280" customWidth="1"/>
    <col min="3332" max="3332" width="12.83203125" style="280" customWidth="1"/>
    <col min="3333" max="3333" width="11.33203125" style="280" customWidth="1"/>
    <col min="3334" max="3334" width="7.75" style="280" customWidth="1"/>
    <col min="3335" max="3335" width="11.5" style="280" customWidth="1"/>
    <col min="3336" max="3336" width="11.4140625" style="280" customWidth="1"/>
    <col min="3337" max="3337" width="11.1640625" style="280" customWidth="1"/>
    <col min="3338" max="3339" width="10.9140625" style="280" customWidth="1"/>
    <col min="3340" max="3340" width="10.25" style="280" customWidth="1"/>
    <col min="3341" max="3341" width="11.4140625" style="280" customWidth="1"/>
    <col min="3342" max="3342" width="11.33203125" style="280" customWidth="1"/>
    <col min="3343" max="3343" width="11.5" style="280" customWidth="1"/>
    <col min="3344" max="3344" width="11.9140625" style="280" customWidth="1"/>
    <col min="3345" max="3346" width="11.4140625" style="280" customWidth="1"/>
    <col min="3347" max="3347" width="15.58203125" style="280" bestFit="1" customWidth="1"/>
    <col min="3348" max="3348" width="15" style="280" customWidth="1"/>
    <col min="3349" max="3584" width="10.33203125" style="280"/>
    <col min="3585" max="3585" width="4.08203125" style="280" customWidth="1"/>
    <col min="3586" max="3586" width="5.33203125" style="280" customWidth="1"/>
    <col min="3587" max="3587" width="26.58203125" style="280" customWidth="1"/>
    <col min="3588" max="3588" width="12.83203125" style="280" customWidth="1"/>
    <col min="3589" max="3589" width="11.33203125" style="280" customWidth="1"/>
    <col min="3590" max="3590" width="7.75" style="280" customWidth="1"/>
    <col min="3591" max="3591" width="11.5" style="280" customWidth="1"/>
    <col min="3592" max="3592" width="11.4140625" style="280" customWidth="1"/>
    <col min="3593" max="3593" width="11.1640625" style="280" customWidth="1"/>
    <col min="3594" max="3595" width="10.9140625" style="280" customWidth="1"/>
    <col min="3596" max="3596" width="10.25" style="280" customWidth="1"/>
    <col min="3597" max="3597" width="11.4140625" style="280" customWidth="1"/>
    <col min="3598" max="3598" width="11.33203125" style="280" customWidth="1"/>
    <col min="3599" max="3599" width="11.5" style="280" customWidth="1"/>
    <col min="3600" max="3600" width="11.9140625" style="280" customWidth="1"/>
    <col min="3601" max="3602" width="11.4140625" style="280" customWidth="1"/>
    <col min="3603" max="3603" width="15.58203125" style="280" bestFit="1" customWidth="1"/>
    <col min="3604" max="3604" width="15" style="280" customWidth="1"/>
    <col min="3605" max="3840" width="10.33203125" style="280"/>
    <col min="3841" max="3841" width="4.08203125" style="280" customWidth="1"/>
    <col min="3842" max="3842" width="5.33203125" style="280" customWidth="1"/>
    <col min="3843" max="3843" width="26.58203125" style="280" customWidth="1"/>
    <col min="3844" max="3844" width="12.83203125" style="280" customWidth="1"/>
    <col min="3845" max="3845" width="11.33203125" style="280" customWidth="1"/>
    <col min="3846" max="3846" width="7.75" style="280" customWidth="1"/>
    <col min="3847" max="3847" width="11.5" style="280" customWidth="1"/>
    <col min="3848" max="3848" width="11.4140625" style="280" customWidth="1"/>
    <col min="3849" max="3849" width="11.1640625" style="280" customWidth="1"/>
    <col min="3850" max="3851" width="10.9140625" style="280" customWidth="1"/>
    <col min="3852" max="3852" width="10.25" style="280" customWidth="1"/>
    <col min="3853" max="3853" width="11.4140625" style="280" customWidth="1"/>
    <col min="3854" max="3854" width="11.33203125" style="280" customWidth="1"/>
    <col min="3855" max="3855" width="11.5" style="280" customWidth="1"/>
    <col min="3856" max="3856" width="11.9140625" style="280" customWidth="1"/>
    <col min="3857" max="3858" width="11.4140625" style="280" customWidth="1"/>
    <col min="3859" max="3859" width="15.58203125" style="280" bestFit="1" customWidth="1"/>
    <col min="3860" max="3860" width="15" style="280" customWidth="1"/>
    <col min="3861" max="4096" width="10.33203125" style="280"/>
    <col min="4097" max="4097" width="4.08203125" style="280" customWidth="1"/>
    <col min="4098" max="4098" width="5.33203125" style="280" customWidth="1"/>
    <col min="4099" max="4099" width="26.58203125" style="280" customWidth="1"/>
    <col min="4100" max="4100" width="12.83203125" style="280" customWidth="1"/>
    <col min="4101" max="4101" width="11.33203125" style="280" customWidth="1"/>
    <col min="4102" max="4102" width="7.75" style="280" customWidth="1"/>
    <col min="4103" max="4103" width="11.5" style="280" customWidth="1"/>
    <col min="4104" max="4104" width="11.4140625" style="280" customWidth="1"/>
    <col min="4105" max="4105" width="11.1640625" style="280" customWidth="1"/>
    <col min="4106" max="4107" width="10.9140625" style="280" customWidth="1"/>
    <col min="4108" max="4108" width="10.25" style="280" customWidth="1"/>
    <col min="4109" max="4109" width="11.4140625" style="280" customWidth="1"/>
    <col min="4110" max="4110" width="11.33203125" style="280" customWidth="1"/>
    <col min="4111" max="4111" width="11.5" style="280" customWidth="1"/>
    <col min="4112" max="4112" width="11.9140625" style="280" customWidth="1"/>
    <col min="4113" max="4114" width="11.4140625" style="280" customWidth="1"/>
    <col min="4115" max="4115" width="15.58203125" style="280" bestFit="1" customWidth="1"/>
    <col min="4116" max="4116" width="15" style="280" customWidth="1"/>
    <col min="4117" max="4352" width="10.33203125" style="280"/>
    <col min="4353" max="4353" width="4.08203125" style="280" customWidth="1"/>
    <col min="4354" max="4354" width="5.33203125" style="280" customWidth="1"/>
    <col min="4355" max="4355" width="26.58203125" style="280" customWidth="1"/>
    <col min="4356" max="4356" width="12.83203125" style="280" customWidth="1"/>
    <col min="4357" max="4357" width="11.33203125" style="280" customWidth="1"/>
    <col min="4358" max="4358" width="7.75" style="280" customWidth="1"/>
    <col min="4359" max="4359" width="11.5" style="280" customWidth="1"/>
    <col min="4360" max="4360" width="11.4140625" style="280" customWidth="1"/>
    <col min="4361" max="4361" width="11.1640625" style="280" customWidth="1"/>
    <col min="4362" max="4363" width="10.9140625" style="280" customWidth="1"/>
    <col min="4364" max="4364" width="10.25" style="280" customWidth="1"/>
    <col min="4365" max="4365" width="11.4140625" style="280" customWidth="1"/>
    <col min="4366" max="4366" width="11.33203125" style="280" customWidth="1"/>
    <col min="4367" max="4367" width="11.5" style="280" customWidth="1"/>
    <col min="4368" max="4368" width="11.9140625" style="280" customWidth="1"/>
    <col min="4369" max="4370" width="11.4140625" style="280" customWidth="1"/>
    <col min="4371" max="4371" width="15.58203125" style="280" bestFit="1" customWidth="1"/>
    <col min="4372" max="4372" width="15" style="280" customWidth="1"/>
    <col min="4373" max="4608" width="10.33203125" style="280"/>
    <col min="4609" max="4609" width="4.08203125" style="280" customWidth="1"/>
    <col min="4610" max="4610" width="5.33203125" style="280" customWidth="1"/>
    <col min="4611" max="4611" width="26.58203125" style="280" customWidth="1"/>
    <col min="4612" max="4612" width="12.83203125" style="280" customWidth="1"/>
    <col min="4613" max="4613" width="11.33203125" style="280" customWidth="1"/>
    <col min="4614" max="4614" width="7.75" style="280" customWidth="1"/>
    <col min="4615" max="4615" width="11.5" style="280" customWidth="1"/>
    <col min="4616" max="4616" width="11.4140625" style="280" customWidth="1"/>
    <col min="4617" max="4617" width="11.1640625" style="280" customWidth="1"/>
    <col min="4618" max="4619" width="10.9140625" style="280" customWidth="1"/>
    <col min="4620" max="4620" width="10.25" style="280" customWidth="1"/>
    <col min="4621" max="4621" width="11.4140625" style="280" customWidth="1"/>
    <col min="4622" max="4622" width="11.33203125" style="280" customWidth="1"/>
    <col min="4623" max="4623" width="11.5" style="280" customWidth="1"/>
    <col min="4624" max="4624" width="11.9140625" style="280" customWidth="1"/>
    <col min="4625" max="4626" width="11.4140625" style="280" customWidth="1"/>
    <col min="4627" max="4627" width="15.58203125" style="280" bestFit="1" customWidth="1"/>
    <col min="4628" max="4628" width="15" style="280" customWidth="1"/>
    <col min="4629" max="4864" width="10.33203125" style="280"/>
    <col min="4865" max="4865" width="4.08203125" style="280" customWidth="1"/>
    <col min="4866" max="4866" width="5.33203125" style="280" customWidth="1"/>
    <col min="4867" max="4867" width="26.58203125" style="280" customWidth="1"/>
    <col min="4868" max="4868" width="12.83203125" style="280" customWidth="1"/>
    <col min="4869" max="4869" width="11.33203125" style="280" customWidth="1"/>
    <col min="4870" max="4870" width="7.75" style="280" customWidth="1"/>
    <col min="4871" max="4871" width="11.5" style="280" customWidth="1"/>
    <col min="4872" max="4872" width="11.4140625" style="280" customWidth="1"/>
    <col min="4873" max="4873" width="11.1640625" style="280" customWidth="1"/>
    <col min="4874" max="4875" width="10.9140625" style="280" customWidth="1"/>
    <col min="4876" max="4876" width="10.25" style="280" customWidth="1"/>
    <col min="4877" max="4877" width="11.4140625" style="280" customWidth="1"/>
    <col min="4878" max="4878" width="11.33203125" style="280" customWidth="1"/>
    <col min="4879" max="4879" width="11.5" style="280" customWidth="1"/>
    <col min="4880" max="4880" width="11.9140625" style="280" customWidth="1"/>
    <col min="4881" max="4882" width="11.4140625" style="280" customWidth="1"/>
    <col min="4883" max="4883" width="15.58203125" style="280" bestFit="1" customWidth="1"/>
    <col min="4884" max="4884" width="15" style="280" customWidth="1"/>
    <col min="4885" max="5120" width="10.33203125" style="280"/>
    <col min="5121" max="5121" width="4.08203125" style="280" customWidth="1"/>
    <col min="5122" max="5122" width="5.33203125" style="280" customWidth="1"/>
    <col min="5123" max="5123" width="26.58203125" style="280" customWidth="1"/>
    <col min="5124" max="5124" width="12.83203125" style="280" customWidth="1"/>
    <col min="5125" max="5125" width="11.33203125" style="280" customWidth="1"/>
    <col min="5126" max="5126" width="7.75" style="280" customWidth="1"/>
    <col min="5127" max="5127" width="11.5" style="280" customWidth="1"/>
    <col min="5128" max="5128" width="11.4140625" style="280" customWidth="1"/>
    <col min="5129" max="5129" width="11.1640625" style="280" customWidth="1"/>
    <col min="5130" max="5131" width="10.9140625" style="280" customWidth="1"/>
    <col min="5132" max="5132" width="10.25" style="280" customWidth="1"/>
    <col min="5133" max="5133" width="11.4140625" style="280" customWidth="1"/>
    <col min="5134" max="5134" width="11.33203125" style="280" customWidth="1"/>
    <col min="5135" max="5135" width="11.5" style="280" customWidth="1"/>
    <col min="5136" max="5136" width="11.9140625" style="280" customWidth="1"/>
    <col min="5137" max="5138" width="11.4140625" style="280" customWidth="1"/>
    <col min="5139" max="5139" width="15.58203125" style="280" bestFit="1" customWidth="1"/>
    <col min="5140" max="5140" width="15" style="280" customWidth="1"/>
    <col min="5141" max="5376" width="10.33203125" style="280"/>
    <col min="5377" max="5377" width="4.08203125" style="280" customWidth="1"/>
    <col min="5378" max="5378" width="5.33203125" style="280" customWidth="1"/>
    <col min="5379" max="5379" width="26.58203125" style="280" customWidth="1"/>
    <col min="5380" max="5380" width="12.83203125" style="280" customWidth="1"/>
    <col min="5381" max="5381" width="11.33203125" style="280" customWidth="1"/>
    <col min="5382" max="5382" width="7.75" style="280" customWidth="1"/>
    <col min="5383" max="5383" width="11.5" style="280" customWidth="1"/>
    <col min="5384" max="5384" width="11.4140625" style="280" customWidth="1"/>
    <col min="5385" max="5385" width="11.1640625" style="280" customWidth="1"/>
    <col min="5386" max="5387" width="10.9140625" style="280" customWidth="1"/>
    <col min="5388" max="5388" width="10.25" style="280" customWidth="1"/>
    <col min="5389" max="5389" width="11.4140625" style="280" customWidth="1"/>
    <col min="5390" max="5390" width="11.33203125" style="280" customWidth="1"/>
    <col min="5391" max="5391" width="11.5" style="280" customWidth="1"/>
    <col min="5392" max="5392" width="11.9140625" style="280" customWidth="1"/>
    <col min="5393" max="5394" width="11.4140625" style="280" customWidth="1"/>
    <col min="5395" max="5395" width="15.58203125" style="280" bestFit="1" customWidth="1"/>
    <col min="5396" max="5396" width="15" style="280" customWidth="1"/>
    <col min="5397" max="5632" width="10.33203125" style="280"/>
    <col min="5633" max="5633" width="4.08203125" style="280" customWidth="1"/>
    <col min="5634" max="5634" width="5.33203125" style="280" customWidth="1"/>
    <col min="5635" max="5635" width="26.58203125" style="280" customWidth="1"/>
    <col min="5636" max="5636" width="12.83203125" style="280" customWidth="1"/>
    <col min="5637" max="5637" width="11.33203125" style="280" customWidth="1"/>
    <col min="5638" max="5638" width="7.75" style="280" customWidth="1"/>
    <col min="5639" max="5639" width="11.5" style="280" customWidth="1"/>
    <col min="5640" max="5640" width="11.4140625" style="280" customWidth="1"/>
    <col min="5641" max="5641" width="11.1640625" style="280" customWidth="1"/>
    <col min="5642" max="5643" width="10.9140625" style="280" customWidth="1"/>
    <col min="5644" max="5644" width="10.25" style="280" customWidth="1"/>
    <col min="5645" max="5645" width="11.4140625" style="280" customWidth="1"/>
    <col min="5646" max="5646" width="11.33203125" style="280" customWidth="1"/>
    <col min="5647" max="5647" width="11.5" style="280" customWidth="1"/>
    <col min="5648" max="5648" width="11.9140625" style="280" customWidth="1"/>
    <col min="5649" max="5650" width="11.4140625" style="280" customWidth="1"/>
    <col min="5651" max="5651" width="15.58203125" style="280" bestFit="1" customWidth="1"/>
    <col min="5652" max="5652" width="15" style="280" customWidth="1"/>
    <col min="5653" max="5888" width="10.33203125" style="280"/>
    <col min="5889" max="5889" width="4.08203125" style="280" customWidth="1"/>
    <col min="5890" max="5890" width="5.33203125" style="280" customWidth="1"/>
    <col min="5891" max="5891" width="26.58203125" style="280" customWidth="1"/>
    <col min="5892" max="5892" width="12.83203125" style="280" customWidth="1"/>
    <col min="5893" max="5893" width="11.33203125" style="280" customWidth="1"/>
    <col min="5894" max="5894" width="7.75" style="280" customWidth="1"/>
    <col min="5895" max="5895" width="11.5" style="280" customWidth="1"/>
    <col min="5896" max="5896" width="11.4140625" style="280" customWidth="1"/>
    <col min="5897" max="5897" width="11.1640625" style="280" customWidth="1"/>
    <col min="5898" max="5899" width="10.9140625" style="280" customWidth="1"/>
    <col min="5900" max="5900" width="10.25" style="280" customWidth="1"/>
    <col min="5901" max="5901" width="11.4140625" style="280" customWidth="1"/>
    <col min="5902" max="5902" width="11.33203125" style="280" customWidth="1"/>
    <col min="5903" max="5903" width="11.5" style="280" customWidth="1"/>
    <col min="5904" max="5904" width="11.9140625" style="280" customWidth="1"/>
    <col min="5905" max="5906" width="11.4140625" style="280" customWidth="1"/>
    <col min="5907" max="5907" width="15.58203125" style="280" bestFit="1" customWidth="1"/>
    <col min="5908" max="5908" width="15" style="280" customWidth="1"/>
    <col min="5909" max="6144" width="10.33203125" style="280"/>
    <col min="6145" max="6145" width="4.08203125" style="280" customWidth="1"/>
    <col min="6146" max="6146" width="5.33203125" style="280" customWidth="1"/>
    <col min="6147" max="6147" width="26.58203125" style="280" customWidth="1"/>
    <col min="6148" max="6148" width="12.83203125" style="280" customWidth="1"/>
    <col min="6149" max="6149" width="11.33203125" style="280" customWidth="1"/>
    <col min="6150" max="6150" width="7.75" style="280" customWidth="1"/>
    <col min="6151" max="6151" width="11.5" style="280" customWidth="1"/>
    <col min="6152" max="6152" width="11.4140625" style="280" customWidth="1"/>
    <col min="6153" max="6153" width="11.1640625" style="280" customWidth="1"/>
    <col min="6154" max="6155" width="10.9140625" style="280" customWidth="1"/>
    <col min="6156" max="6156" width="10.25" style="280" customWidth="1"/>
    <col min="6157" max="6157" width="11.4140625" style="280" customWidth="1"/>
    <col min="6158" max="6158" width="11.33203125" style="280" customWidth="1"/>
    <col min="6159" max="6159" width="11.5" style="280" customWidth="1"/>
    <col min="6160" max="6160" width="11.9140625" style="280" customWidth="1"/>
    <col min="6161" max="6162" width="11.4140625" style="280" customWidth="1"/>
    <col min="6163" max="6163" width="15.58203125" style="280" bestFit="1" customWidth="1"/>
    <col min="6164" max="6164" width="15" style="280" customWidth="1"/>
    <col min="6165" max="6400" width="10.33203125" style="280"/>
    <col min="6401" max="6401" width="4.08203125" style="280" customWidth="1"/>
    <col min="6402" max="6402" width="5.33203125" style="280" customWidth="1"/>
    <col min="6403" max="6403" width="26.58203125" style="280" customWidth="1"/>
    <col min="6404" max="6404" width="12.83203125" style="280" customWidth="1"/>
    <col min="6405" max="6405" width="11.33203125" style="280" customWidth="1"/>
    <col min="6406" max="6406" width="7.75" style="280" customWidth="1"/>
    <col min="6407" max="6407" width="11.5" style="280" customWidth="1"/>
    <col min="6408" max="6408" width="11.4140625" style="280" customWidth="1"/>
    <col min="6409" max="6409" width="11.1640625" style="280" customWidth="1"/>
    <col min="6410" max="6411" width="10.9140625" style="280" customWidth="1"/>
    <col min="6412" max="6412" width="10.25" style="280" customWidth="1"/>
    <col min="6413" max="6413" width="11.4140625" style="280" customWidth="1"/>
    <col min="6414" max="6414" width="11.33203125" style="280" customWidth="1"/>
    <col min="6415" max="6415" width="11.5" style="280" customWidth="1"/>
    <col min="6416" max="6416" width="11.9140625" style="280" customWidth="1"/>
    <col min="6417" max="6418" width="11.4140625" style="280" customWidth="1"/>
    <col min="6419" max="6419" width="15.58203125" style="280" bestFit="1" customWidth="1"/>
    <col min="6420" max="6420" width="15" style="280" customWidth="1"/>
    <col min="6421" max="6656" width="10.33203125" style="280"/>
    <col min="6657" max="6657" width="4.08203125" style="280" customWidth="1"/>
    <col min="6658" max="6658" width="5.33203125" style="280" customWidth="1"/>
    <col min="6659" max="6659" width="26.58203125" style="280" customWidth="1"/>
    <col min="6660" max="6660" width="12.83203125" style="280" customWidth="1"/>
    <col min="6661" max="6661" width="11.33203125" style="280" customWidth="1"/>
    <col min="6662" max="6662" width="7.75" style="280" customWidth="1"/>
    <col min="6663" max="6663" width="11.5" style="280" customWidth="1"/>
    <col min="6664" max="6664" width="11.4140625" style="280" customWidth="1"/>
    <col min="6665" max="6665" width="11.1640625" style="280" customWidth="1"/>
    <col min="6666" max="6667" width="10.9140625" style="280" customWidth="1"/>
    <col min="6668" max="6668" width="10.25" style="280" customWidth="1"/>
    <col min="6669" max="6669" width="11.4140625" style="280" customWidth="1"/>
    <col min="6670" max="6670" width="11.33203125" style="280" customWidth="1"/>
    <col min="6671" max="6671" width="11.5" style="280" customWidth="1"/>
    <col min="6672" max="6672" width="11.9140625" style="280" customWidth="1"/>
    <col min="6673" max="6674" width="11.4140625" style="280" customWidth="1"/>
    <col min="6675" max="6675" width="15.58203125" style="280" bestFit="1" customWidth="1"/>
    <col min="6676" max="6676" width="15" style="280" customWidth="1"/>
    <col min="6677" max="6912" width="10.33203125" style="280"/>
    <col min="6913" max="6913" width="4.08203125" style="280" customWidth="1"/>
    <col min="6914" max="6914" width="5.33203125" style="280" customWidth="1"/>
    <col min="6915" max="6915" width="26.58203125" style="280" customWidth="1"/>
    <col min="6916" max="6916" width="12.83203125" style="280" customWidth="1"/>
    <col min="6917" max="6917" width="11.33203125" style="280" customWidth="1"/>
    <col min="6918" max="6918" width="7.75" style="280" customWidth="1"/>
    <col min="6919" max="6919" width="11.5" style="280" customWidth="1"/>
    <col min="6920" max="6920" width="11.4140625" style="280" customWidth="1"/>
    <col min="6921" max="6921" width="11.1640625" style="280" customWidth="1"/>
    <col min="6922" max="6923" width="10.9140625" style="280" customWidth="1"/>
    <col min="6924" max="6924" width="10.25" style="280" customWidth="1"/>
    <col min="6925" max="6925" width="11.4140625" style="280" customWidth="1"/>
    <col min="6926" max="6926" width="11.33203125" style="280" customWidth="1"/>
    <col min="6927" max="6927" width="11.5" style="280" customWidth="1"/>
    <col min="6928" max="6928" width="11.9140625" style="280" customWidth="1"/>
    <col min="6929" max="6930" width="11.4140625" style="280" customWidth="1"/>
    <col min="6931" max="6931" width="15.58203125" style="280" bestFit="1" customWidth="1"/>
    <col min="6932" max="6932" width="15" style="280" customWidth="1"/>
    <col min="6933" max="7168" width="10.33203125" style="280"/>
    <col min="7169" max="7169" width="4.08203125" style="280" customWidth="1"/>
    <col min="7170" max="7170" width="5.33203125" style="280" customWidth="1"/>
    <col min="7171" max="7171" width="26.58203125" style="280" customWidth="1"/>
    <col min="7172" max="7172" width="12.83203125" style="280" customWidth="1"/>
    <col min="7173" max="7173" width="11.33203125" style="280" customWidth="1"/>
    <col min="7174" max="7174" width="7.75" style="280" customWidth="1"/>
    <col min="7175" max="7175" width="11.5" style="280" customWidth="1"/>
    <col min="7176" max="7176" width="11.4140625" style="280" customWidth="1"/>
    <col min="7177" max="7177" width="11.1640625" style="280" customWidth="1"/>
    <col min="7178" max="7179" width="10.9140625" style="280" customWidth="1"/>
    <col min="7180" max="7180" width="10.25" style="280" customWidth="1"/>
    <col min="7181" max="7181" width="11.4140625" style="280" customWidth="1"/>
    <col min="7182" max="7182" width="11.33203125" style="280" customWidth="1"/>
    <col min="7183" max="7183" width="11.5" style="280" customWidth="1"/>
    <col min="7184" max="7184" width="11.9140625" style="280" customWidth="1"/>
    <col min="7185" max="7186" width="11.4140625" style="280" customWidth="1"/>
    <col min="7187" max="7187" width="15.58203125" style="280" bestFit="1" customWidth="1"/>
    <col min="7188" max="7188" width="15" style="280" customWidth="1"/>
    <col min="7189" max="7424" width="10.33203125" style="280"/>
    <col min="7425" max="7425" width="4.08203125" style="280" customWidth="1"/>
    <col min="7426" max="7426" width="5.33203125" style="280" customWidth="1"/>
    <col min="7427" max="7427" width="26.58203125" style="280" customWidth="1"/>
    <col min="7428" max="7428" width="12.83203125" style="280" customWidth="1"/>
    <col min="7429" max="7429" width="11.33203125" style="280" customWidth="1"/>
    <col min="7430" max="7430" width="7.75" style="280" customWidth="1"/>
    <col min="7431" max="7431" width="11.5" style="280" customWidth="1"/>
    <col min="7432" max="7432" width="11.4140625" style="280" customWidth="1"/>
    <col min="7433" max="7433" width="11.1640625" style="280" customWidth="1"/>
    <col min="7434" max="7435" width="10.9140625" style="280" customWidth="1"/>
    <col min="7436" max="7436" width="10.25" style="280" customWidth="1"/>
    <col min="7437" max="7437" width="11.4140625" style="280" customWidth="1"/>
    <col min="7438" max="7438" width="11.33203125" style="280" customWidth="1"/>
    <col min="7439" max="7439" width="11.5" style="280" customWidth="1"/>
    <col min="7440" max="7440" width="11.9140625" style="280" customWidth="1"/>
    <col min="7441" max="7442" width="11.4140625" style="280" customWidth="1"/>
    <col min="7443" max="7443" width="15.58203125" style="280" bestFit="1" customWidth="1"/>
    <col min="7444" max="7444" width="15" style="280" customWidth="1"/>
    <col min="7445" max="7680" width="10.33203125" style="280"/>
    <col min="7681" max="7681" width="4.08203125" style="280" customWidth="1"/>
    <col min="7682" max="7682" width="5.33203125" style="280" customWidth="1"/>
    <col min="7683" max="7683" width="26.58203125" style="280" customWidth="1"/>
    <col min="7684" max="7684" width="12.83203125" style="280" customWidth="1"/>
    <col min="7685" max="7685" width="11.33203125" style="280" customWidth="1"/>
    <col min="7686" max="7686" width="7.75" style="280" customWidth="1"/>
    <col min="7687" max="7687" width="11.5" style="280" customWidth="1"/>
    <col min="7688" max="7688" width="11.4140625" style="280" customWidth="1"/>
    <col min="7689" max="7689" width="11.1640625" style="280" customWidth="1"/>
    <col min="7690" max="7691" width="10.9140625" style="280" customWidth="1"/>
    <col min="7692" max="7692" width="10.25" style="280" customWidth="1"/>
    <col min="7693" max="7693" width="11.4140625" style="280" customWidth="1"/>
    <col min="7694" max="7694" width="11.33203125" style="280" customWidth="1"/>
    <col min="7695" max="7695" width="11.5" style="280" customWidth="1"/>
    <col min="7696" max="7696" width="11.9140625" style="280" customWidth="1"/>
    <col min="7697" max="7698" width="11.4140625" style="280" customWidth="1"/>
    <col min="7699" max="7699" width="15.58203125" style="280" bestFit="1" customWidth="1"/>
    <col min="7700" max="7700" width="15" style="280" customWidth="1"/>
    <col min="7701" max="7936" width="10.33203125" style="280"/>
    <col min="7937" max="7937" width="4.08203125" style="280" customWidth="1"/>
    <col min="7938" max="7938" width="5.33203125" style="280" customWidth="1"/>
    <col min="7939" max="7939" width="26.58203125" style="280" customWidth="1"/>
    <col min="7940" max="7940" width="12.83203125" style="280" customWidth="1"/>
    <col min="7941" max="7941" width="11.33203125" style="280" customWidth="1"/>
    <col min="7942" max="7942" width="7.75" style="280" customWidth="1"/>
    <col min="7943" max="7943" width="11.5" style="280" customWidth="1"/>
    <col min="7944" max="7944" width="11.4140625" style="280" customWidth="1"/>
    <col min="7945" max="7945" width="11.1640625" style="280" customWidth="1"/>
    <col min="7946" max="7947" width="10.9140625" style="280" customWidth="1"/>
    <col min="7948" max="7948" width="10.25" style="280" customWidth="1"/>
    <col min="7949" max="7949" width="11.4140625" style="280" customWidth="1"/>
    <col min="7950" max="7950" width="11.33203125" style="280" customWidth="1"/>
    <col min="7951" max="7951" width="11.5" style="280" customWidth="1"/>
    <col min="7952" max="7952" width="11.9140625" style="280" customWidth="1"/>
    <col min="7953" max="7954" width="11.4140625" style="280" customWidth="1"/>
    <col min="7955" max="7955" width="15.58203125" style="280" bestFit="1" customWidth="1"/>
    <col min="7956" max="7956" width="15" style="280" customWidth="1"/>
    <col min="7957" max="8192" width="10.33203125" style="280"/>
    <col min="8193" max="8193" width="4.08203125" style="280" customWidth="1"/>
    <col min="8194" max="8194" width="5.33203125" style="280" customWidth="1"/>
    <col min="8195" max="8195" width="26.58203125" style="280" customWidth="1"/>
    <col min="8196" max="8196" width="12.83203125" style="280" customWidth="1"/>
    <col min="8197" max="8197" width="11.33203125" style="280" customWidth="1"/>
    <col min="8198" max="8198" width="7.75" style="280" customWidth="1"/>
    <col min="8199" max="8199" width="11.5" style="280" customWidth="1"/>
    <col min="8200" max="8200" width="11.4140625" style="280" customWidth="1"/>
    <col min="8201" max="8201" width="11.1640625" style="280" customWidth="1"/>
    <col min="8202" max="8203" width="10.9140625" style="280" customWidth="1"/>
    <col min="8204" max="8204" width="10.25" style="280" customWidth="1"/>
    <col min="8205" max="8205" width="11.4140625" style="280" customWidth="1"/>
    <col min="8206" max="8206" width="11.33203125" style="280" customWidth="1"/>
    <col min="8207" max="8207" width="11.5" style="280" customWidth="1"/>
    <col min="8208" max="8208" width="11.9140625" style="280" customWidth="1"/>
    <col min="8209" max="8210" width="11.4140625" style="280" customWidth="1"/>
    <col min="8211" max="8211" width="15.58203125" style="280" bestFit="1" customWidth="1"/>
    <col min="8212" max="8212" width="15" style="280" customWidth="1"/>
    <col min="8213" max="8448" width="10.33203125" style="280"/>
    <col min="8449" max="8449" width="4.08203125" style="280" customWidth="1"/>
    <col min="8450" max="8450" width="5.33203125" style="280" customWidth="1"/>
    <col min="8451" max="8451" width="26.58203125" style="280" customWidth="1"/>
    <col min="8452" max="8452" width="12.83203125" style="280" customWidth="1"/>
    <col min="8453" max="8453" width="11.33203125" style="280" customWidth="1"/>
    <col min="8454" max="8454" width="7.75" style="280" customWidth="1"/>
    <col min="8455" max="8455" width="11.5" style="280" customWidth="1"/>
    <col min="8456" max="8456" width="11.4140625" style="280" customWidth="1"/>
    <col min="8457" max="8457" width="11.1640625" style="280" customWidth="1"/>
    <col min="8458" max="8459" width="10.9140625" style="280" customWidth="1"/>
    <col min="8460" max="8460" width="10.25" style="280" customWidth="1"/>
    <col min="8461" max="8461" width="11.4140625" style="280" customWidth="1"/>
    <col min="8462" max="8462" width="11.33203125" style="280" customWidth="1"/>
    <col min="8463" max="8463" width="11.5" style="280" customWidth="1"/>
    <col min="8464" max="8464" width="11.9140625" style="280" customWidth="1"/>
    <col min="8465" max="8466" width="11.4140625" style="280" customWidth="1"/>
    <col min="8467" max="8467" width="15.58203125" style="280" bestFit="1" customWidth="1"/>
    <col min="8468" max="8468" width="15" style="280" customWidth="1"/>
    <col min="8469" max="8704" width="10.33203125" style="280"/>
    <col min="8705" max="8705" width="4.08203125" style="280" customWidth="1"/>
    <col min="8706" max="8706" width="5.33203125" style="280" customWidth="1"/>
    <col min="8707" max="8707" width="26.58203125" style="280" customWidth="1"/>
    <col min="8708" max="8708" width="12.83203125" style="280" customWidth="1"/>
    <col min="8709" max="8709" width="11.33203125" style="280" customWidth="1"/>
    <col min="8710" max="8710" width="7.75" style="280" customWidth="1"/>
    <col min="8711" max="8711" width="11.5" style="280" customWidth="1"/>
    <col min="8712" max="8712" width="11.4140625" style="280" customWidth="1"/>
    <col min="8713" max="8713" width="11.1640625" style="280" customWidth="1"/>
    <col min="8714" max="8715" width="10.9140625" style="280" customWidth="1"/>
    <col min="8716" max="8716" width="10.25" style="280" customWidth="1"/>
    <col min="8717" max="8717" width="11.4140625" style="280" customWidth="1"/>
    <col min="8718" max="8718" width="11.33203125" style="280" customWidth="1"/>
    <col min="8719" max="8719" width="11.5" style="280" customWidth="1"/>
    <col min="8720" max="8720" width="11.9140625" style="280" customWidth="1"/>
    <col min="8721" max="8722" width="11.4140625" style="280" customWidth="1"/>
    <col min="8723" max="8723" width="15.58203125" style="280" bestFit="1" customWidth="1"/>
    <col min="8724" max="8724" width="15" style="280" customWidth="1"/>
    <col min="8725" max="8960" width="10.33203125" style="280"/>
    <col min="8961" max="8961" width="4.08203125" style="280" customWidth="1"/>
    <col min="8962" max="8962" width="5.33203125" style="280" customWidth="1"/>
    <col min="8963" max="8963" width="26.58203125" style="280" customWidth="1"/>
    <col min="8964" max="8964" width="12.83203125" style="280" customWidth="1"/>
    <col min="8965" max="8965" width="11.33203125" style="280" customWidth="1"/>
    <col min="8966" max="8966" width="7.75" style="280" customWidth="1"/>
    <col min="8967" max="8967" width="11.5" style="280" customWidth="1"/>
    <col min="8968" max="8968" width="11.4140625" style="280" customWidth="1"/>
    <col min="8969" max="8969" width="11.1640625" style="280" customWidth="1"/>
    <col min="8970" max="8971" width="10.9140625" style="280" customWidth="1"/>
    <col min="8972" max="8972" width="10.25" style="280" customWidth="1"/>
    <col min="8973" max="8973" width="11.4140625" style="280" customWidth="1"/>
    <col min="8974" max="8974" width="11.33203125" style="280" customWidth="1"/>
    <col min="8975" max="8975" width="11.5" style="280" customWidth="1"/>
    <col min="8976" max="8976" width="11.9140625" style="280" customWidth="1"/>
    <col min="8977" max="8978" width="11.4140625" style="280" customWidth="1"/>
    <col min="8979" max="8979" width="15.58203125" style="280" bestFit="1" customWidth="1"/>
    <col min="8980" max="8980" width="15" style="280" customWidth="1"/>
    <col min="8981" max="9216" width="10.33203125" style="280"/>
    <col min="9217" max="9217" width="4.08203125" style="280" customWidth="1"/>
    <col min="9218" max="9218" width="5.33203125" style="280" customWidth="1"/>
    <col min="9219" max="9219" width="26.58203125" style="280" customWidth="1"/>
    <col min="9220" max="9220" width="12.83203125" style="280" customWidth="1"/>
    <col min="9221" max="9221" width="11.33203125" style="280" customWidth="1"/>
    <col min="9222" max="9222" width="7.75" style="280" customWidth="1"/>
    <col min="9223" max="9223" width="11.5" style="280" customWidth="1"/>
    <col min="9224" max="9224" width="11.4140625" style="280" customWidth="1"/>
    <col min="9225" max="9225" width="11.1640625" style="280" customWidth="1"/>
    <col min="9226" max="9227" width="10.9140625" style="280" customWidth="1"/>
    <col min="9228" max="9228" width="10.25" style="280" customWidth="1"/>
    <col min="9229" max="9229" width="11.4140625" style="280" customWidth="1"/>
    <col min="9230" max="9230" width="11.33203125" style="280" customWidth="1"/>
    <col min="9231" max="9231" width="11.5" style="280" customWidth="1"/>
    <col min="9232" max="9232" width="11.9140625" style="280" customWidth="1"/>
    <col min="9233" max="9234" width="11.4140625" style="280" customWidth="1"/>
    <col min="9235" max="9235" width="15.58203125" style="280" bestFit="1" customWidth="1"/>
    <col min="9236" max="9236" width="15" style="280" customWidth="1"/>
    <col min="9237" max="9472" width="10.33203125" style="280"/>
    <col min="9473" max="9473" width="4.08203125" style="280" customWidth="1"/>
    <col min="9474" max="9474" width="5.33203125" style="280" customWidth="1"/>
    <col min="9475" max="9475" width="26.58203125" style="280" customWidth="1"/>
    <col min="9476" max="9476" width="12.83203125" style="280" customWidth="1"/>
    <col min="9477" max="9477" width="11.33203125" style="280" customWidth="1"/>
    <col min="9478" max="9478" width="7.75" style="280" customWidth="1"/>
    <col min="9479" max="9479" width="11.5" style="280" customWidth="1"/>
    <col min="9480" max="9480" width="11.4140625" style="280" customWidth="1"/>
    <col min="9481" max="9481" width="11.1640625" style="280" customWidth="1"/>
    <col min="9482" max="9483" width="10.9140625" style="280" customWidth="1"/>
    <col min="9484" max="9484" width="10.25" style="280" customWidth="1"/>
    <col min="9485" max="9485" width="11.4140625" style="280" customWidth="1"/>
    <col min="9486" max="9486" width="11.33203125" style="280" customWidth="1"/>
    <col min="9487" max="9487" width="11.5" style="280" customWidth="1"/>
    <col min="9488" max="9488" width="11.9140625" style="280" customWidth="1"/>
    <col min="9489" max="9490" width="11.4140625" style="280" customWidth="1"/>
    <col min="9491" max="9491" width="15.58203125" style="280" bestFit="1" customWidth="1"/>
    <col min="9492" max="9492" width="15" style="280" customWidth="1"/>
    <col min="9493" max="9728" width="10.33203125" style="280"/>
    <col min="9729" max="9729" width="4.08203125" style="280" customWidth="1"/>
    <col min="9730" max="9730" width="5.33203125" style="280" customWidth="1"/>
    <col min="9731" max="9731" width="26.58203125" style="280" customWidth="1"/>
    <col min="9732" max="9732" width="12.83203125" style="280" customWidth="1"/>
    <col min="9733" max="9733" width="11.33203125" style="280" customWidth="1"/>
    <col min="9734" max="9734" width="7.75" style="280" customWidth="1"/>
    <col min="9735" max="9735" width="11.5" style="280" customWidth="1"/>
    <col min="9736" max="9736" width="11.4140625" style="280" customWidth="1"/>
    <col min="9737" max="9737" width="11.1640625" style="280" customWidth="1"/>
    <col min="9738" max="9739" width="10.9140625" style="280" customWidth="1"/>
    <col min="9740" max="9740" width="10.25" style="280" customWidth="1"/>
    <col min="9741" max="9741" width="11.4140625" style="280" customWidth="1"/>
    <col min="9742" max="9742" width="11.33203125" style="280" customWidth="1"/>
    <col min="9743" max="9743" width="11.5" style="280" customWidth="1"/>
    <col min="9744" max="9744" width="11.9140625" style="280" customWidth="1"/>
    <col min="9745" max="9746" width="11.4140625" style="280" customWidth="1"/>
    <col min="9747" max="9747" width="15.58203125" style="280" bestFit="1" customWidth="1"/>
    <col min="9748" max="9748" width="15" style="280" customWidth="1"/>
    <col min="9749" max="9984" width="10.33203125" style="280"/>
    <col min="9985" max="9985" width="4.08203125" style="280" customWidth="1"/>
    <col min="9986" max="9986" width="5.33203125" style="280" customWidth="1"/>
    <col min="9987" max="9987" width="26.58203125" style="280" customWidth="1"/>
    <col min="9988" max="9988" width="12.83203125" style="280" customWidth="1"/>
    <col min="9989" max="9989" width="11.33203125" style="280" customWidth="1"/>
    <col min="9990" max="9990" width="7.75" style="280" customWidth="1"/>
    <col min="9991" max="9991" width="11.5" style="280" customWidth="1"/>
    <col min="9992" max="9992" width="11.4140625" style="280" customWidth="1"/>
    <col min="9993" max="9993" width="11.1640625" style="280" customWidth="1"/>
    <col min="9994" max="9995" width="10.9140625" style="280" customWidth="1"/>
    <col min="9996" max="9996" width="10.25" style="280" customWidth="1"/>
    <col min="9997" max="9997" width="11.4140625" style="280" customWidth="1"/>
    <col min="9998" max="9998" width="11.33203125" style="280" customWidth="1"/>
    <col min="9999" max="9999" width="11.5" style="280" customWidth="1"/>
    <col min="10000" max="10000" width="11.9140625" style="280" customWidth="1"/>
    <col min="10001" max="10002" width="11.4140625" style="280" customWidth="1"/>
    <col min="10003" max="10003" width="15.58203125" style="280" bestFit="1" customWidth="1"/>
    <col min="10004" max="10004" width="15" style="280" customWidth="1"/>
    <col min="10005" max="10240" width="10.33203125" style="280"/>
    <col min="10241" max="10241" width="4.08203125" style="280" customWidth="1"/>
    <col min="10242" max="10242" width="5.33203125" style="280" customWidth="1"/>
    <col min="10243" max="10243" width="26.58203125" style="280" customWidth="1"/>
    <col min="10244" max="10244" width="12.83203125" style="280" customWidth="1"/>
    <col min="10245" max="10245" width="11.33203125" style="280" customWidth="1"/>
    <col min="10246" max="10246" width="7.75" style="280" customWidth="1"/>
    <col min="10247" max="10247" width="11.5" style="280" customWidth="1"/>
    <col min="10248" max="10248" width="11.4140625" style="280" customWidth="1"/>
    <col min="10249" max="10249" width="11.1640625" style="280" customWidth="1"/>
    <col min="10250" max="10251" width="10.9140625" style="280" customWidth="1"/>
    <col min="10252" max="10252" width="10.25" style="280" customWidth="1"/>
    <col min="10253" max="10253" width="11.4140625" style="280" customWidth="1"/>
    <col min="10254" max="10254" width="11.33203125" style="280" customWidth="1"/>
    <col min="10255" max="10255" width="11.5" style="280" customWidth="1"/>
    <col min="10256" max="10256" width="11.9140625" style="280" customWidth="1"/>
    <col min="10257" max="10258" width="11.4140625" style="280" customWidth="1"/>
    <col min="10259" max="10259" width="15.58203125" style="280" bestFit="1" customWidth="1"/>
    <col min="10260" max="10260" width="15" style="280" customWidth="1"/>
    <col min="10261" max="10496" width="10.33203125" style="280"/>
    <col min="10497" max="10497" width="4.08203125" style="280" customWidth="1"/>
    <col min="10498" max="10498" width="5.33203125" style="280" customWidth="1"/>
    <col min="10499" max="10499" width="26.58203125" style="280" customWidth="1"/>
    <col min="10500" max="10500" width="12.83203125" style="280" customWidth="1"/>
    <col min="10501" max="10501" width="11.33203125" style="280" customWidth="1"/>
    <col min="10502" max="10502" width="7.75" style="280" customWidth="1"/>
    <col min="10503" max="10503" width="11.5" style="280" customWidth="1"/>
    <col min="10504" max="10504" width="11.4140625" style="280" customWidth="1"/>
    <col min="10505" max="10505" width="11.1640625" style="280" customWidth="1"/>
    <col min="10506" max="10507" width="10.9140625" style="280" customWidth="1"/>
    <col min="10508" max="10508" width="10.25" style="280" customWidth="1"/>
    <col min="10509" max="10509" width="11.4140625" style="280" customWidth="1"/>
    <col min="10510" max="10510" width="11.33203125" style="280" customWidth="1"/>
    <col min="10511" max="10511" width="11.5" style="280" customWidth="1"/>
    <col min="10512" max="10512" width="11.9140625" style="280" customWidth="1"/>
    <col min="10513" max="10514" width="11.4140625" style="280" customWidth="1"/>
    <col min="10515" max="10515" width="15.58203125" style="280" bestFit="1" customWidth="1"/>
    <col min="10516" max="10516" width="15" style="280" customWidth="1"/>
    <col min="10517" max="10752" width="10.33203125" style="280"/>
    <col min="10753" max="10753" width="4.08203125" style="280" customWidth="1"/>
    <col min="10754" max="10754" width="5.33203125" style="280" customWidth="1"/>
    <col min="10755" max="10755" width="26.58203125" style="280" customWidth="1"/>
    <col min="10756" max="10756" width="12.83203125" style="280" customWidth="1"/>
    <col min="10757" max="10757" width="11.33203125" style="280" customWidth="1"/>
    <col min="10758" max="10758" width="7.75" style="280" customWidth="1"/>
    <col min="10759" max="10759" width="11.5" style="280" customWidth="1"/>
    <col min="10760" max="10760" width="11.4140625" style="280" customWidth="1"/>
    <col min="10761" max="10761" width="11.1640625" style="280" customWidth="1"/>
    <col min="10762" max="10763" width="10.9140625" style="280" customWidth="1"/>
    <col min="10764" max="10764" width="10.25" style="280" customWidth="1"/>
    <col min="10765" max="10765" width="11.4140625" style="280" customWidth="1"/>
    <col min="10766" max="10766" width="11.33203125" style="280" customWidth="1"/>
    <col min="10767" max="10767" width="11.5" style="280" customWidth="1"/>
    <col min="10768" max="10768" width="11.9140625" style="280" customWidth="1"/>
    <col min="10769" max="10770" width="11.4140625" style="280" customWidth="1"/>
    <col min="10771" max="10771" width="15.58203125" style="280" bestFit="1" customWidth="1"/>
    <col min="10772" max="10772" width="15" style="280" customWidth="1"/>
    <col min="10773" max="11008" width="10.33203125" style="280"/>
    <col min="11009" max="11009" width="4.08203125" style="280" customWidth="1"/>
    <col min="11010" max="11010" width="5.33203125" style="280" customWidth="1"/>
    <col min="11011" max="11011" width="26.58203125" style="280" customWidth="1"/>
    <col min="11012" max="11012" width="12.83203125" style="280" customWidth="1"/>
    <col min="11013" max="11013" width="11.33203125" style="280" customWidth="1"/>
    <col min="11014" max="11014" width="7.75" style="280" customWidth="1"/>
    <col min="11015" max="11015" width="11.5" style="280" customWidth="1"/>
    <col min="11016" max="11016" width="11.4140625" style="280" customWidth="1"/>
    <col min="11017" max="11017" width="11.1640625" style="280" customWidth="1"/>
    <col min="11018" max="11019" width="10.9140625" style="280" customWidth="1"/>
    <col min="11020" max="11020" width="10.25" style="280" customWidth="1"/>
    <col min="11021" max="11021" width="11.4140625" style="280" customWidth="1"/>
    <col min="11022" max="11022" width="11.33203125" style="280" customWidth="1"/>
    <col min="11023" max="11023" width="11.5" style="280" customWidth="1"/>
    <col min="11024" max="11024" width="11.9140625" style="280" customWidth="1"/>
    <col min="11025" max="11026" width="11.4140625" style="280" customWidth="1"/>
    <col min="11027" max="11027" width="15.58203125" style="280" bestFit="1" customWidth="1"/>
    <col min="11028" max="11028" width="15" style="280" customWidth="1"/>
    <col min="11029" max="11264" width="10.33203125" style="280"/>
    <col min="11265" max="11265" width="4.08203125" style="280" customWidth="1"/>
    <col min="11266" max="11266" width="5.33203125" style="280" customWidth="1"/>
    <col min="11267" max="11267" width="26.58203125" style="280" customWidth="1"/>
    <col min="11268" max="11268" width="12.83203125" style="280" customWidth="1"/>
    <col min="11269" max="11269" width="11.33203125" style="280" customWidth="1"/>
    <col min="11270" max="11270" width="7.75" style="280" customWidth="1"/>
    <col min="11271" max="11271" width="11.5" style="280" customWidth="1"/>
    <col min="11272" max="11272" width="11.4140625" style="280" customWidth="1"/>
    <col min="11273" max="11273" width="11.1640625" style="280" customWidth="1"/>
    <col min="11274" max="11275" width="10.9140625" style="280" customWidth="1"/>
    <col min="11276" max="11276" width="10.25" style="280" customWidth="1"/>
    <col min="11277" max="11277" width="11.4140625" style="280" customWidth="1"/>
    <col min="11278" max="11278" width="11.33203125" style="280" customWidth="1"/>
    <col min="11279" max="11279" width="11.5" style="280" customWidth="1"/>
    <col min="11280" max="11280" width="11.9140625" style="280" customWidth="1"/>
    <col min="11281" max="11282" width="11.4140625" style="280" customWidth="1"/>
    <col min="11283" max="11283" width="15.58203125" style="280" bestFit="1" customWidth="1"/>
    <col min="11284" max="11284" width="15" style="280" customWidth="1"/>
    <col min="11285" max="11520" width="10.33203125" style="280"/>
    <col min="11521" max="11521" width="4.08203125" style="280" customWidth="1"/>
    <col min="11522" max="11522" width="5.33203125" style="280" customWidth="1"/>
    <col min="11523" max="11523" width="26.58203125" style="280" customWidth="1"/>
    <col min="11524" max="11524" width="12.83203125" style="280" customWidth="1"/>
    <col min="11525" max="11525" width="11.33203125" style="280" customWidth="1"/>
    <col min="11526" max="11526" width="7.75" style="280" customWidth="1"/>
    <col min="11527" max="11527" width="11.5" style="280" customWidth="1"/>
    <col min="11528" max="11528" width="11.4140625" style="280" customWidth="1"/>
    <col min="11529" max="11529" width="11.1640625" style="280" customWidth="1"/>
    <col min="11530" max="11531" width="10.9140625" style="280" customWidth="1"/>
    <col min="11532" max="11532" width="10.25" style="280" customWidth="1"/>
    <col min="11533" max="11533" width="11.4140625" style="280" customWidth="1"/>
    <col min="11534" max="11534" width="11.33203125" style="280" customWidth="1"/>
    <col min="11535" max="11535" width="11.5" style="280" customWidth="1"/>
    <col min="11536" max="11536" width="11.9140625" style="280" customWidth="1"/>
    <col min="11537" max="11538" width="11.4140625" style="280" customWidth="1"/>
    <col min="11539" max="11539" width="15.58203125" style="280" bestFit="1" customWidth="1"/>
    <col min="11540" max="11540" width="15" style="280" customWidth="1"/>
    <col min="11541" max="11776" width="10.33203125" style="280"/>
    <col min="11777" max="11777" width="4.08203125" style="280" customWidth="1"/>
    <col min="11778" max="11778" width="5.33203125" style="280" customWidth="1"/>
    <col min="11779" max="11779" width="26.58203125" style="280" customWidth="1"/>
    <col min="11780" max="11780" width="12.83203125" style="280" customWidth="1"/>
    <col min="11781" max="11781" width="11.33203125" style="280" customWidth="1"/>
    <col min="11782" max="11782" width="7.75" style="280" customWidth="1"/>
    <col min="11783" max="11783" width="11.5" style="280" customWidth="1"/>
    <col min="11784" max="11784" width="11.4140625" style="280" customWidth="1"/>
    <col min="11785" max="11785" width="11.1640625" style="280" customWidth="1"/>
    <col min="11786" max="11787" width="10.9140625" style="280" customWidth="1"/>
    <col min="11788" max="11788" width="10.25" style="280" customWidth="1"/>
    <col min="11789" max="11789" width="11.4140625" style="280" customWidth="1"/>
    <col min="11790" max="11790" width="11.33203125" style="280" customWidth="1"/>
    <col min="11791" max="11791" width="11.5" style="280" customWidth="1"/>
    <col min="11792" max="11792" width="11.9140625" style="280" customWidth="1"/>
    <col min="11793" max="11794" width="11.4140625" style="280" customWidth="1"/>
    <col min="11795" max="11795" width="15.58203125" style="280" bestFit="1" customWidth="1"/>
    <col min="11796" max="11796" width="15" style="280" customWidth="1"/>
    <col min="11797" max="12032" width="10.33203125" style="280"/>
    <col min="12033" max="12033" width="4.08203125" style="280" customWidth="1"/>
    <col min="12034" max="12034" width="5.33203125" style="280" customWidth="1"/>
    <col min="12035" max="12035" width="26.58203125" style="280" customWidth="1"/>
    <col min="12036" max="12036" width="12.83203125" style="280" customWidth="1"/>
    <col min="12037" max="12037" width="11.33203125" style="280" customWidth="1"/>
    <col min="12038" max="12038" width="7.75" style="280" customWidth="1"/>
    <col min="12039" max="12039" width="11.5" style="280" customWidth="1"/>
    <col min="12040" max="12040" width="11.4140625" style="280" customWidth="1"/>
    <col min="12041" max="12041" width="11.1640625" style="280" customWidth="1"/>
    <col min="12042" max="12043" width="10.9140625" style="280" customWidth="1"/>
    <col min="12044" max="12044" width="10.25" style="280" customWidth="1"/>
    <col min="12045" max="12045" width="11.4140625" style="280" customWidth="1"/>
    <col min="12046" max="12046" width="11.33203125" style="280" customWidth="1"/>
    <col min="12047" max="12047" width="11.5" style="280" customWidth="1"/>
    <col min="12048" max="12048" width="11.9140625" style="280" customWidth="1"/>
    <col min="12049" max="12050" width="11.4140625" style="280" customWidth="1"/>
    <col min="12051" max="12051" width="15.58203125" style="280" bestFit="1" customWidth="1"/>
    <col min="12052" max="12052" width="15" style="280" customWidth="1"/>
    <col min="12053" max="12288" width="10.33203125" style="280"/>
    <col min="12289" max="12289" width="4.08203125" style="280" customWidth="1"/>
    <col min="12290" max="12290" width="5.33203125" style="280" customWidth="1"/>
    <col min="12291" max="12291" width="26.58203125" style="280" customWidth="1"/>
    <col min="12292" max="12292" width="12.83203125" style="280" customWidth="1"/>
    <col min="12293" max="12293" width="11.33203125" style="280" customWidth="1"/>
    <col min="12294" max="12294" width="7.75" style="280" customWidth="1"/>
    <col min="12295" max="12295" width="11.5" style="280" customWidth="1"/>
    <col min="12296" max="12296" width="11.4140625" style="280" customWidth="1"/>
    <col min="12297" max="12297" width="11.1640625" style="280" customWidth="1"/>
    <col min="12298" max="12299" width="10.9140625" style="280" customWidth="1"/>
    <col min="12300" max="12300" width="10.25" style="280" customWidth="1"/>
    <col min="12301" max="12301" width="11.4140625" style="280" customWidth="1"/>
    <col min="12302" max="12302" width="11.33203125" style="280" customWidth="1"/>
    <col min="12303" max="12303" width="11.5" style="280" customWidth="1"/>
    <col min="12304" max="12304" width="11.9140625" style="280" customWidth="1"/>
    <col min="12305" max="12306" width="11.4140625" style="280" customWidth="1"/>
    <col min="12307" max="12307" width="15.58203125" style="280" bestFit="1" customWidth="1"/>
    <col min="12308" max="12308" width="15" style="280" customWidth="1"/>
    <col min="12309" max="12544" width="10.33203125" style="280"/>
    <col min="12545" max="12545" width="4.08203125" style="280" customWidth="1"/>
    <col min="12546" max="12546" width="5.33203125" style="280" customWidth="1"/>
    <col min="12547" max="12547" width="26.58203125" style="280" customWidth="1"/>
    <col min="12548" max="12548" width="12.83203125" style="280" customWidth="1"/>
    <col min="12549" max="12549" width="11.33203125" style="280" customWidth="1"/>
    <col min="12550" max="12550" width="7.75" style="280" customWidth="1"/>
    <col min="12551" max="12551" width="11.5" style="280" customWidth="1"/>
    <col min="12552" max="12552" width="11.4140625" style="280" customWidth="1"/>
    <col min="12553" max="12553" width="11.1640625" style="280" customWidth="1"/>
    <col min="12554" max="12555" width="10.9140625" style="280" customWidth="1"/>
    <col min="12556" max="12556" width="10.25" style="280" customWidth="1"/>
    <col min="12557" max="12557" width="11.4140625" style="280" customWidth="1"/>
    <col min="12558" max="12558" width="11.33203125" style="280" customWidth="1"/>
    <col min="12559" max="12559" width="11.5" style="280" customWidth="1"/>
    <col min="12560" max="12560" width="11.9140625" style="280" customWidth="1"/>
    <col min="12561" max="12562" width="11.4140625" style="280" customWidth="1"/>
    <col min="12563" max="12563" width="15.58203125" style="280" bestFit="1" customWidth="1"/>
    <col min="12564" max="12564" width="15" style="280" customWidth="1"/>
    <col min="12565" max="12800" width="10.33203125" style="280"/>
    <col min="12801" max="12801" width="4.08203125" style="280" customWidth="1"/>
    <col min="12802" max="12802" width="5.33203125" style="280" customWidth="1"/>
    <col min="12803" max="12803" width="26.58203125" style="280" customWidth="1"/>
    <col min="12804" max="12804" width="12.83203125" style="280" customWidth="1"/>
    <col min="12805" max="12805" width="11.33203125" style="280" customWidth="1"/>
    <col min="12806" max="12806" width="7.75" style="280" customWidth="1"/>
    <col min="12807" max="12807" width="11.5" style="280" customWidth="1"/>
    <col min="12808" max="12808" width="11.4140625" style="280" customWidth="1"/>
    <col min="12809" max="12809" width="11.1640625" style="280" customWidth="1"/>
    <col min="12810" max="12811" width="10.9140625" style="280" customWidth="1"/>
    <col min="12812" max="12812" width="10.25" style="280" customWidth="1"/>
    <col min="12813" max="12813" width="11.4140625" style="280" customWidth="1"/>
    <col min="12814" max="12814" width="11.33203125" style="280" customWidth="1"/>
    <col min="12815" max="12815" width="11.5" style="280" customWidth="1"/>
    <col min="12816" max="12816" width="11.9140625" style="280" customWidth="1"/>
    <col min="12817" max="12818" width="11.4140625" style="280" customWidth="1"/>
    <col min="12819" max="12819" width="15.58203125" style="280" bestFit="1" customWidth="1"/>
    <col min="12820" max="12820" width="15" style="280" customWidth="1"/>
    <col min="12821" max="13056" width="10.33203125" style="280"/>
    <col min="13057" max="13057" width="4.08203125" style="280" customWidth="1"/>
    <col min="13058" max="13058" width="5.33203125" style="280" customWidth="1"/>
    <col min="13059" max="13059" width="26.58203125" style="280" customWidth="1"/>
    <col min="13060" max="13060" width="12.83203125" style="280" customWidth="1"/>
    <col min="13061" max="13061" width="11.33203125" style="280" customWidth="1"/>
    <col min="13062" max="13062" width="7.75" style="280" customWidth="1"/>
    <col min="13063" max="13063" width="11.5" style="280" customWidth="1"/>
    <col min="13064" max="13064" width="11.4140625" style="280" customWidth="1"/>
    <col min="13065" max="13065" width="11.1640625" style="280" customWidth="1"/>
    <col min="13066" max="13067" width="10.9140625" style="280" customWidth="1"/>
    <col min="13068" max="13068" width="10.25" style="280" customWidth="1"/>
    <col min="13069" max="13069" width="11.4140625" style="280" customWidth="1"/>
    <col min="13070" max="13070" width="11.33203125" style="280" customWidth="1"/>
    <col min="13071" max="13071" width="11.5" style="280" customWidth="1"/>
    <col min="13072" max="13072" width="11.9140625" style="280" customWidth="1"/>
    <col min="13073" max="13074" width="11.4140625" style="280" customWidth="1"/>
    <col min="13075" max="13075" width="15.58203125" style="280" bestFit="1" customWidth="1"/>
    <col min="13076" max="13076" width="15" style="280" customWidth="1"/>
    <col min="13077" max="13312" width="10.33203125" style="280"/>
    <col min="13313" max="13313" width="4.08203125" style="280" customWidth="1"/>
    <col min="13314" max="13314" width="5.33203125" style="280" customWidth="1"/>
    <col min="13315" max="13315" width="26.58203125" style="280" customWidth="1"/>
    <col min="13316" max="13316" width="12.83203125" style="280" customWidth="1"/>
    <col min="13317" max="13317" width="11.33203125" style="280" customWidth="1"/>
    <col min="13318" max="13318" width="7.75" style="280" customWidth="1"/>
    <col min="13319" max="13319" width="11.5" style="280" customWidth="1"/>
    <col min="13320" max="13320" width="11.4140625" style="280" customWidth="1"/>
    <col min="13321" max="13321" width="11.1640625" style="280" customWidth="1"/>
    <col min="13322" max="13323" width="10.9140625" style="280" customWidth="1"/>
    <col min="13324" max="13324" width="10.25" style="280" customWidth="1"/>
    <col min="13325" max="13325" width="11.4140625" style="280" customWidth="1"/>
    <col min="13326" max="13326" width="11.33203125" style="280" customWidth="1"/>
    <col min="13327" max="13327" width="11.5" style="280" customWidth="1"/>
    <col min="13328" max="13328" width="11.9140625" style="280" customWidth="1"/>
    <col min="13329" max="13330" width="11.4140625" style="280" customWidth="1"/>
    <col min="13331" max="13331" width="15.58203125" style="280" bestFit="1" customWidth="1"/>
    <col min="13332" max="13332" width="15" style="280" customWidth="1"/>
    <col min="13333" max="13568" width="10.33203125" style="280"/>
    <col min="13569" max="13569" width="4.08203125" style="280" customWidth="1"/>
    <col min="13570" max="13570" width="5.33203125" style="280" customWidth="1"/>
    <col min="13571" max="13571" width="26.58203125" style="280" customWidth="1"/>
    <col min="13572" max="13572" width="12.83203125" style="280" customWidth="1"/>
    <col min="13573" max="13573" width="11.33203125" style="280" customWidth="1"/>
    <col min="13574" max="13574" width="7.75" style="280" customWidth="1"/>
    <col min="13575" max="13575" width="11.5" style="280" customWidth="1"/>
    <col min="13576" max="13576" width="11.4140625" style="280" customWidth="1"/>
    <col min="13577" max="13577" width="11.1640625" style="280" customWidth="1"/>
    <col min="13578" max="13579" width="10.9140625" style="280" customWidth="1"/>
    <col min="13580" max="13580" width="10.25" style="280" customWidth="1"/>
    <col min="13581" max="13581" width="11.4140625" style="280" customWidth="1"/>
    <col min="13582" max="13582" width="11.33203125" style="280" customWidth="1"/>
    <col min="13583" max="13583" width="11.5" style="280" customWidth="1"/>
    <col min="13584" max="13584" width="11.9140625" style="280" customWidth="1"/>
    <col min="13585" max="13586" width="11.4140625" style="280" customWidth="1"/>
    <col min="13587" max="13587" width="15.58203125" style="280" bestFit="1" customWidth="1"/>
    <col min="13588" max="13588" width="15" style="280" customWidth="1"/>
    <col min="13589" max="13824" width="10.33203125" style="280"/>
    <col min="13825" max="13825" width="4.08203125" style="280" customWidth="1"/>
    <col min="13826" max="13826" width="5.33203125" style="280" customWidth="1"/>
    <col min="13827" max="13827" width="26.58203125" style="280" customWidth="1"/>
    <col min="13828" max="13828" width="12.83203125" style="280" customWidth="1"/>
    <col min="13829" max="13829" width="11.33203125" style="280" customWidth="1"/>
    <col min="13830" max="13830" width="7.75" style="280" customWidth="1"/>
    <col min="13831" max="13831" width="11.5" style="280" customWidth="1"/>
    <col min="13832" max="13832" width="11.4140625" style="280" customWidth="1"/>
    <col min="13833" max="13833" width="11.1640625" style="280" customWidth="1"/>
    <col min="13834" max="13835" width="10.9140625" style="280" customWidth="1"/>
    <col min="13836" max="13836" width="10.25" style="280" customWidth="1"/>
    <col min="13837" max="13837" width="11.4140625" style="280" customWidth="1"/>
    <col min="13838" max="13838" width="11.33203125" style="280" customWidth="1"/>
    <col min="13839" max="13839" width="11.5" style="280" customWidth="1"/>
    <col min="13840" max="13840" width="11.9140625" style="280" customWidth="1"/>
    <col min="13841" max="13842" width="11.4140625" style="280" customWidth="1"/>
    <col min="13843" max="13843" width="15.58203125" style="280" bestFit="1" customWidth="1"/>
    <col min="13844" max="13844" width="15" style="280" customWidth="1"/>
    <col min="13845" max="14080" width="10.33203125" style="280"/>
    <col min="14081" max="14081" width="4.08203125" style="280" customWidth="1"/>
    <col min="14082" max="14082" width="5.33203125" style="280" customWidth="1"/>
    <col min="14083" max="14083" width="26.58203125" style="280" customWidth="1"/>
    <col min="14084" max="14084" width="12.83203125" style="280" customWidth="1"/>
    <col min="14085" max="14085" width="11.33203125" style="280" customWidth="1"/>
    <col min="14086" max="14086" width="7.75" style="280" customWidth="1"/>
    <col min="14087" max="14087" width="11.5" style="280" customWidth="1"/>
    <col min="14088" max="14088" width="11.4140625" style="280" customWidth="1"/>
    <col min="14089" max="14089" width="11.1640625" style="280" customWidth="1"/>
    <col min="14090" max="14091" width="10.9140625" style="280" customWidth="1"/>
    <col min="14092" max="14092" width="10.25" style="280" customWidth="1"/>
    <col min="14093" max="14093" width="11.4140625" style="280" customWidth="1"/>
    <col min="14094" max="14094" width="11.33203125" style="280" customWidth="1"/>
    <col min="14095" max="14095" width="11.5" style="280" customWidth="1"/>
    <col min="14096" max="14096" width="11.9140625" style="280" customWidth="1"/>
    <col min="14097" max="14098" width="11.4140625" style="280" customWidth="1"/>
    <col min="14099" max="14099" width="15.58203125" style="280" bestFit="1" customWidth="1"/>
    <col min="14100" max="14100" width="15" style="280" customWidth="1"/>
    <col min="14101" max="14336" width="10.33203125" style="280"/>
    <col min="14337" max="14337" width="4.08203125" style="280" customWidth="1"/>
    <col min="14338" max="14338" width="5.33203125" style="280" customWidth="1"/>
    <col min="14339" max="14339" width="26.58203125" style="280" customWidth="1"/>
    <col min="14340" max="14340" width="12.83203125" style="280" customWidth="1"/>
    <col min="14341" max="14341" width="11.33203125" style="280" customWidth="1"/>
    <col min="14342" max="14342" width="7.75" style="280" customWidth="1"/>
    <col min="14343" max="14343" width="11.5" style="280" customWidth="1"/>
    <col min="14344" max="14344" width="11.4140625" style="280" customWidth="1"/>
    <col min="14345" max="14345" width="11.1640625" style="280" customWidth="1"/>
    <col min="14346" max="14347" width="10.9140625" style="280" customWidth="1"/>
    <col min="14348" max="14348" width="10.25" style="280" customWidth="1"/>
    <col min="14349" max="14349" width="11.4140625" style="280" customWidth="1"/>
    <col min="14350" max="14350" width="11.33203125" style="280" customWidth="1"/>
    <col min="14351" max="14351" width="11.5" style="280" customWidth="1"/>
    <col min="14352" max="14352" width="11.9140625" style="280" customWidth="1"/>
    <col min="14353" max="14354" width="11.4140625" style="280" customWidth="1"/>
    <col min="14355" max="14355" width="15.58203125" style="280" bestFit="1" customWidth="1"/>
    <col min="14356" max="14356" width="15" style="280" customWidth="1"/>
    <col min="14357" max="14592" width="10.33203125" style="280"/>
    <col min="14593" max="14593" width="4.08203125" style="280" customWidth="1"/>
    <col min="14594" max="14594" width="5.33203125" style="280" customWidth="1"/>
    <col min="14595" max="14595" width="26.58203125" style="280" customWidth="1"/>
    <col min="14596" max="14596" width="12.83203125" style="280" customWidth="1"/>
    <col min="14597" max="14597" width="11.33203125" style="280" customWidth="1"/>
    <col min="14598" max="14598" width="7.75" style="280" customWidth="1"/>
    <col min="14599" max="14599" width="11.5" style="280" customWidth="1"/>
    <col min="14600" max="14600" width="11.4140625" style="280" customWidth="1"/>
    <col min="14601" max="14601" width="11.1640625" style="280" customWidth="1"/>
    <col min="14602" max="14603" width="10.9140625" style="280" customWidth="1"/>
    <col min="14604" max="14604" width="10.25" style="280" customWidth="1"/>
    <col min="14605" max="14605" width="11.4140625" style="280" customWidth="1"/>
    <col min="14606" max="14606" width="11.33203125" style="280" customWidth="1"/>
    <col min="14607" max="14607" width="11.5" style="280" customWidth="1"/>
    <col min="14608" max="14608" width="11.9140625" style="280" customWidth="1"/>
    <col min="14609" max="14610" width="11.4140625" style="280" customWidth="1"/>
    <col min="14611" max="14611" width="15.58203125" style="280" bestFit="1" customWidth="1"/>
    <col min="14612" max="14612" width="15" style="280" customWidth="1"/>
    <col min="14613" max="14848" width="10.33203125" style="280"/>
    <col min="14849" max="14849" width="4.08203125" style="280" customWidth="1"/>
    <col min="14850" max="14850" width="5.33203125" style="280" customWidth="1"/>
    <col min="14851" max="14851" width="26.58203125" style="280" customWidth="1"/>
    <col min="14852" max="14852" width="12.83203125" style="280" customWidth="1"/>
    <col min="14853" max="14853" width="11.33203125" style="280" customWidth="1"/>
    <col min="14854" max="14854" width="7.75" style="280" customWidth="1"/>
    <col min="14855" max="14855" width="11.5" style="280" customWidth="1"/>
    <col min="14856" max="14856" width="11.4140625" style="280" customWidth="1"/>
    <col min="14857" max="14857" width="11.1640625" style="280" customWidth="1"/>
    <col min="14858" max="14859" width="10.9140625" style="280" customWidth="1"/>
    <col min="14860" max="14860" width="10.25" style="280" customWidth="1"/>
    <col min="14861" max="14861" width="11.4140625" style="280" customWidth="1"/>
    <col min="14862" max="14862" width="11.33203125" style="280" customWidth="1"/>
    <col min="14863" max="14863" width="11.5" style="280" customWidth="1"/>
    <col min="14864" max="14864" width="11.9140625" style="280" customWidth="1"/>
    <col min="14865" max="14866" width="11.4140625" style="280" customWidth="1"/>
    <col min="14867" max="14867" width="15.58203125" style="280" bestFit="1" customWidth="1"/>
    <col min="14868" max="14868" width="15" style="280" customWidth="1"/>
    <col min="14869" max="15104" width="10.33203125" style="280"/>
    <col min="15105" max="15105" width="4.08203125" style="280" customWidth="1"/>
    <col min="15106" max="15106" width="5.33203125" style="280" customWidth="1"/>
    <col min="15107" max="15107" width="26.58203125" style="280" customWidth="1"/>
    <col min="15108" max="15108" width="12.83203125" style="280" customWidth="1"/>
    <col min="15109" max="15109" width="11.33203125" style="280" customWidth="1"/>
    <col min="15110" max="15110" width="7.75" style="280" customWidth="1"/>
    <col min="15111" max="15111" width="11.5" style="280" customWidth="1"/>
    <col min="15112" max="15112" width="11.4140625" style="280" customWidth="1"/>
    <col min="15113" max="15113" width="11.1640625" style="280" customWidth="1"/>
    <col min="15114" max="15115" width="10.9140625" style="280" customWidth="1"/>
    <col min="15116" max="15116" width="10.25" style="280" customWidth="1"/>
    <col min="15117" max="15117" width="11.4140625" style="280" customWidth="1"/>
    <col min="15118" max="15118" width="11.33203125" style="280" customWidth="1"/>
    <col min="15119" max="15119" width="11.5" style="280" customWidth="1"/>
    <col min="15120" max="15120" width="11.9140625" style="280" customWidth="1"/>
    <col min="15121" max="15122" width="11.4140625" style="280" customWidth="1"/>
    <col min="15123" max="15123" width="15.58203125" style="280" bestFit="1" customWidth="1"/>
    <col min="15124" max="15124" width="15" style="280" customWidth="1"/>
    <col min="15125" max="15360" width="10.33203125" style="280"/>
    <col min="15361" max="15361" width="4.08203125" style="280" customWidth="1"/>
    <col min="15362" max="15362" width="5.33203125" style="280" customWidth="1"/>
    <col min="15363" max="15363" width="26.58203125" style="280" customWidth="1"/>
    <col min="15364" max="15364" width="12.83203125" style="280" customWidth="1"/>
    <col min="15365" max="15365" width="11.33203125" style="280" customWidth="1"/>
    <col min="15366" max="15366" width="7.75" style="280" customWidth="1"/>
    <col min="15367" max="15367" width="11.5" style="280" customWidth="1"/>
    <col min="15368" max="15368" width="11.4140625" style="280" customWidth="1"/>
    <col min="15369" max="15369" width="11.1640625" style="280" customWidth="1"/>
    <col min="15370" max="15371" width="10.9140625" style="280" customWidth="1"/>
    <col min="15372" max="15372" width="10.25" style="280" customWidth="1"/>
    <col min="15373" max="15373" width="11.4140625" style="280" customWidth="1"/>
    <col min="15374" max="15374" width="11.33203125" style="280" customWidth="1"/>
    <col min="15375" max="15375" width="11.5" style="280" customWidth="1"/>
    <col min="15376" max="15376" width="11.9140625" style="280" customWidth="1"/>
    <col min="15377" max="15378" width="11.4140625" style="280" customWidth="1"/>
    <col min="15379" max="15379" width="15.58203125" style="280" bestFit="1" customWidth="1"/>
    <col min="15380" max="15380" width="15" style="280" customWidth="1"/>
    <col min="15381" max="15616" width="10.33203125" style="280"/>
    <col min="15617" max="15617" width="4.08203125" style="280" customWidth="1"/>
    <col min="15618" max="15618" width="5.33203125" style="280" customWidth="1"/>
    <col min="15619" max="15619" width="26.58203125" style="280" customWidth="1"/>
    <col min="15620" max="15620" width="12.83203125" style="280" customWidth="1"/>
    <col min="15621" max="15621" width="11.33203125" style="280" customWidth="1"/>
    <col min="15622" max="15622" width="7.75" style="280" customWidth="1"/>
    <col min="15623" max="15623" width="11.5" style="280" customWidth="1"/>
    <col min="15624" max="15624" width="11.4140625" style="280" customWidth="1"/>
    <col min="15625" max="15625" width="11.1640625" style="280" customWidth="1"/>
    <col min="15626" max="15627" width="10.9140625" style="280" customWidth="1"/>
    <col min="15628" max="15628" width="10.25" style="280" customWidth="1"/>
    <col min="15629" max="15629" width="11.4140625" style="280" customWidth="1"/>
    <col min="15630" max="15630" width="11.33203125" style="280" customWidth="1"/>
    <col min="15631" max="15631" width="11.5" style="280" customWidth="1"/>
    <col min="15632" max="15632" width="11.9140625" style="280" customWidth="1"/>
    <col min="15633" max="15634" width="11.4140625" style="280" customWidth="1"/>
    <col min="15635" max="15635" width="15.58203125" style="280" bestFit="1" customWidth="1"/>
    <col min="15636" max="15636" width="15" style="280" customWidth="1"/>
    <col min="15637" max="15872" width="10.33203125" style="280"/>
    <col min="15873" max="15873" width="4.08203125" style="280" customWidth="1"/>
    <col min="15874" max="15874" width="5.33203125" style="280" customWidth="1"/>
    <col min="15875" max="15875" width="26.58203125" style="280" customWidth="1"/>
    <col min="15876" max="15876" width="12.83203125" style="280" customWidth="1"/>
    <col min="15877" max="15877" width="11.33203125" style="280" customWidth="1"/>
    <col min="15878" max="15878" width="7.75" style="280" customWidth="1"/>
    <col min="15879" max="15879" width="11.5" style="280" customWidth="1"/>
    <col min="15880" max="15880" width="11.4140625" style="280" customWidth="1"/>
    <col min="15881" max="15881" width="11.1640625" style="280" customWidth="1"/>
    <col min="15882" max="15883" width="10.9140625" style="280" customWidth="1"/>
    <col min="15884" max="15884" width="10.25" style="280" customWidth="1"/>
    <col min="15885" max="15885" width="11.4140625" style="280" customWidth="1"/>
    <col min="15886" max="15886" width="11.33203125" style="280" customWidth="1"/>
    <col min="15887" max="15887" width="11.5" style="280" customWidth="1"/>
    <col min="15888" max="15888" width="11.9140625" style="280" customWidth="1"/>
    <col min="15889" max="15890" width="11.4140625" style="280" customWidth="1"/>
    <col min="15891" max="15891" width="15.58203125" style="280" bestFit="1" customWidth="1"/>
    <col min="15892" max="15892" width="15" style="280" customWidth="1"/>
    <col min="15893" max="16128" width="10.33203125" style="280"/>
    <col min="16129" max="16129" width="4.08203125" style="280" customWidth="1"/>
    <col min="16130" max="16130" width="5.33203125" style="280" customWidth="1"/>
    <col min="16131" max="16131" width="26.58203125" style="280" customWidth="1"/>
    <col min="16132" max="16132" width="12.83203125" style="280" customWidth="1"/>
    <col min="16133" max="16133" width="11.33203125" style="280" customWidth="1"/>
    <col min="16134" max="16134" width="7.75" style="280" customWidth="1"/>
    <col min="16135" max="16135" width="11.5" style="280" customWidth="1"/>
    <col min="16136" max="16136" width="11.4140625" style="280" customWidth="1"/>
    <col min="16137" max="16137" width="11.1640625" style="280" customWidth="1"/>
    <col min="16138" max="16139" width="10.9140625" style="280" customWidth="1"/>
    <col min="16140" max="16140" width="10.25" style="280" customWidth="1"/>
    <col min="16141" max="16141" width="11.4140625" style="280" customWidth="1"/>
    <col min="16142" max="16142" width="11.33203125" style="280" customWidth="1"/>
    <col min="16143" max="16143" width="11.5" style="280" customWidth="1"/>
    <col min="16144" max="16144" width="11.9140625" style="280" customWidth="1"/>
    <col min="16145" max="16146" width="11.4140625" style="280" customWidth="1"/>
    <col min="16147" max="16147" width="15.58203125" style="280" bestFit="1" customWidth="1"/>
    <col min="16148" max="16148" width="15" style="280" customWidth="1"/>
    <col min="16149" max="16384" width="10.33203125" style="280"/>
  </cols>
  <sheetData>
    <row r="1" spans="2:20" ht="19.5" customHeight="1" x14ac:dyDescent="0.35">
      <c r="B1" s="623" t="s">
        <v>326</v>
      </c>
      <c r="C1" s="623"/>
      <c r="P1" s="624" t="s">
        <v>367</v>
      </c>
      <c r="Q1" s="625"/>
      <c r="R1" s="625"/>
    </row>
    <row r="2" spans="2:20" ht="33.75" customHeight="1" x14ac:dyDescent="0.35">
      <c r="B2" s="626" t="s">
        <v>399</v>
      </c>
      <c r="C2" s="626"/>
      <c r="D2" s="626"/>
      <c r="E2" s="626"/>
      <c r="F2" s="626"/>
      <c r="G2" s="626"/>
      <c r="H2" s="626"/>
      <c r="I2" s="626"/>
      <c r="J2" s="626"/>
      <c r="K2" s="626"/>
      <c r="L2" s="626"/>
      <c r="M2" s="626"/>
      <c r="N2" s="626"/>
      <c r="O2" s="626"/>
      <c r="P2" s="626"/>
      <c r="Q2" s="626"/>
      <c r="R2" s="626"/>
    </row>
    <row r="3" spans="2:20" ht="29.25" customHeight="1" x14ac:dyDescent="0.35">
      <c r="B3" s="627" t="s">
        <v>414</v>
      </c>
      <c r="C3" s="627"/>
      <c r="D3" s="627"/>
      <c r="E3" s="627"/>
      <c r="F3" s="627"/>
      <c r="G3" s="627"/>
      <c r="H3" s="627"/>
      <c r="I3" s="627"/>
      <c r="J3" s="627"/>
      <c r="K3" s="627"/>
      <c r="L3" s="627"/>
      <c r="M3" s="627"/>
      <c r="N3" s="627"/>
      <c r="O3" s="627"/>
      <c r="P3" s="627"/>
      <c r="Q3" s="627"/>
      <c r="R3" s="627"/>
      <c r="S3" s="281"/>
    </row>
    <row r="4" spans="2:20" ht="18" customHeight="1" x14ac:dyDescent="0.35">
      <c r="B4" s="282"/>
      <c r="C4" s="423"/>
      <c r="D4" s="281"/>
      <c r="P4" s="628" t="s">
        <v>160</v>
      </c>
      <c r="Q4" s="628"/>
      <c r="R4" s="628"/>
    </row>
    <row r="5" spans="2:20" s="283" customFormat="1" ht="19.5" customHeight="1" x14ac:dyDescent="0.35">
      <c r="B5" s="622" t="s">
        <v>0</v>
      </c>
      <c r="C5" s="622" t="s">
        <v>28</v>
      </c>
      <c r="D5" s="622" t="s">
        <v>26</v>
      </c>
      <c r="E5" s="622" t="s">
        <v>18</v>
      </c>
      <c r="F5" s="622" t="s">
        <v>19</v>
      </c>
      <c r="G5" s="622" t="s">
        <v>31</v>
      </c>
      <c r="H5" s="622" t="s">
        <v>32</v>
      </c>
      <c r="I5" s="622" t="s">
        <v>33</v>
      </c>
      <c r="J5" s="622" t="s">
        <v>327</v>
      </c>
      <c r="K5" s="622" t="s">
        <v>35</v>
      </c>
      <c r="L5" s="622" t="s">
        <v>37</v>
      </c>
      <c r="M5" s="622" t="s">
        <v>38</v>
      </c>
      <c r="N5" s="622" t="s">
        <v>46</v>
      </c>
      <c r="O5" s="622"/>
      <c r="P5" s="622" t="s">
        <v>39</v>
      </c>
      <c r="Q5" s="622" t="s">
        <v>40</v>
      </c>
      <c r="R5" s="622" t="s">
        <v>42</v>
      </c>
      <c r="S5" s="285"/>
    </row>
    <row r="6" spans="2:20" s="283" customFormat="1" ht="70.5" customHeight="1" x14ac:dyDescent="0.35">
      <c r="B6" s="622"/>
      <c r="C6" s="622"/>
      <c r="D6" s="622"/>
      <c r="E6" s="622"/>
      <c r="F6" s="622"/>
      <c r="G6" s="622"/>
      <c r="H6" s="622"/>
      <c r="I6" s="622"/>
      <c r="J6" s="622"/>
      <c r="K6" s="622"/>
      <c r="L6" s="622"/>
      <c r="M6" s="622"/>
      <c r="N6" s="284" t="s">
        <v>47</v>
      </c>
      <c r="O6" s="284" t="s">
        <v>328</v>
      </c>
      <c r="P6" s="622"/>
      <c r="Q6" s="622"/>
      <c r="R6" s="622"/>
      <c r="S6" s="285"/>
      <c r="T6" s="285"/>
    </row>
    <row r="7" spans="2:20" s="286" customFormat="1" ht="19.5" customHeight="1" x14ac:dyDescent="0.35">
      <c r="B7" s="287" t="s">
        <v>2</v>
      </c>
      <c r="C7" s="287" t="s">
        <v>3</v>
      </c>
      <c r="D7" s="287">
        <v>1</v>
      </c>
      <c r="E7" s="287">
        <v>2</v>
      </c>
      <c r="F7" s="287">
        <v>3</v>
      </c>
      <c r="G7" s="287">
        <v>4</v>
      </c>
      <c r="H7" s="287">
        <v>5</v>
      </c>
      <c r="I7" s="287">
        <v>6</v>
      </c>
      <c r="J7" s="287">
        <v>7</v>
      </c>
      <c r="K7" s="287">
        <v>8</v>
      </c>
      <c r="L7" s="287">
        <v>10</v>
      </c>
      <c r="M7" s="287">
        <v>11</v>
      </c>
      <c r="N7" s="287">
        <v>12</v>
      </c>
      <c r="O7" s="287">
        <v>13</v>
      </c>
      <c r="P7" s="287">
        <v>14</v>
      </c>
      <c r="Q7" s="287">
        <v>15</v>
      </c>
      <c r="R7" s="287">
        <v>16</v>
      </c>
      <c r="T7" s="288"/>
    </row>
    <row r="8" spans="2:20" s="289" customFormat="1" ht="27" customHeight="1" x14ac:dyDescent="0.35">
      <c r="B8" s="290"/>
      <c r="C8" s="290" t="s">
        <v>44</v>
      </c>
      <c r="D8" s="291">
        <f>D9+D14+D16+D18</f>
        <v>71320982994</v>
      </c>
      <c r="E8" s="291">
        <f>E9+E14+E16+E18</f>
        <v>45495532116</v>
      </c>
      <c r="F8" s="291">
        <f t="shared" ref="F8:R8" si="0">F9+F14+F16+F18</f>
        <v>0</v>
      </c>
      <c r="G8" s="291">
        <f t="shared" si="0"/>
        <v>1667469000</v>
      </c>
      <c r="H8" s="291">
        <f t="shared" si="0"/>
        <v>490000000</v>
      </c>
      <c r="I8" s="291">
        <f t="shared" si="0"/>
        <v>56719781</v>
      </c>
      <c r="J8" s="291">
        <f t="shared" si="0"/>
        <v>90000000</v>
      </c>
      <c r="K8" s="291">
        <f t="shared" si="0"/>
        <v>48000000</v>
      </c>
      <c r="L8" s="291">
        <f t="shared" si="0"/>
        <v>0</v>
      </c>
      <c r="M8" s="291">
        <f t="shared" si="0"/>
        <v>771957862</v>
      </c>
      <c r="N8" s="291">
        <f t="shared" si="0"/>
        <v>72000000</v>
      </c>
      <c r="O8" s="291">
        <f t="shared" si="0"/>
        <v>699957862</v>
      </c>
      <c r="P8" s="291">
        <f>P9+P14+P16+P18</f>
        <v>20651943235</v>
      </c>
      <c r="Q8" s="291">
        <f t="shared" si="0"/>
        <v>1901361000</v>
      </c>
      <c r="R8" s="292">
        <f t="shared" si="0"/>
        <v>148000000</v>
      </c>
      <c r="S8" s="293"/>
      <c r="T8" s="294"/>
    </row>
    <row r="9" spans="2:20" s="289" customFormat="1" ht="27" customHeight="1" x14ac:dyDescent="0.35">
      <c r="B9" s="295" t="s">
        <v>2</v>
      </c>
      <c r="C9" s="296" t="s">
        <v>65</v>
      </c>
      <c r="D9" s="291">
        <f>D10+D11+D12+D13</f>
        <v>16704125295</v>
      </c>
      <c r="E9" s="291">
        <f t="shared" ref="E9:R9" si="1">E10+E11+E12+E13</f>
        <v>181800000</v>
      </c>
      <c r="F9" s="291">
        <f t="shared" si="1"/>
        <v>0</v>
      </c>
      <c r="G9" s="291">
        <f t="shared" si="1"/>
        <v>1667469000</v>
      </c>
      <c r="H9" s="291">
        <f t="shared" si="1"/>
        <v>490000000</v>
      </c>
      <c r="I9" s="291">
        <f t="shared" si="1"/>
        <v>56719781</v>
      </c>
      <c r="J9" s="291">
        <f t="shared" si="1"/>
        <v>90000000</v>
      </c>
      <c r="K9" s="291">
        <f t="shared" si="1"/>
        <v>48000000</v>
      </c>
      <c r="L9" s="291">
        <f t="shared" si="1"/>
        <v>0</v>
      </c>
      <c r="M9" s="291">
        <f t="shared" si="1"/>
        <v>771957862</v>
      </c>
      <c r="N9" s="291">
        <f t="shared" si="1"/>
        <v>72000000</v>
      </c>
      <c r="O9" s="291">
        <f t="shared" si="1"/>
        <v>699957862</v>
      </c>
      <c r="P9" s="291">
        <f>P10+P11+P12+P13</f>
        <v>11348817652</v>
      </c>
      <c r="Q9" s="291">
        <f t="shared" si="1"/>
        <v>1901361000</v>
      </c>
      <c r="R9" s="292">
        <f t="shared" si="1"/>
        <v>148000000</v>
      </c>
      <c r="S9" s="294"/>
      <c r="T9" s="294"/>
    </row>
    <row r="10" spans="2:20" s="286" customFormat="1" ht="27" customHeight="1" x14ac:dyDescent="0.35">
      <c r="B10" s="297">
        <v>1</v>
      </c>
      <c r="C10" s="298" t="s">
        <v>329</v>
      </c>
      <c r="D10" s="299">
        <f>SUM(E10:M10)+P10+Q10+R10</f>
        <v>10562162738</v>
      </c>
      <c r="E10" s="299"/>
      <c r="F10" s="299"/>
      <c r="G10" s="300">
        <v>1667469000</v>
      </c>
      <c r="H10" s="299">
        <v>490000000</v>
      </c>
      <c r="I10" s="299"/>
      <c r="J10" s="299"/>
      <c r="K10" s="299"/>
      <c r="L10" s="299"/>
      <c r="M10" s="299"/>
      <c r="N10" s="301"/>
      <c r="O10" s="299"/>
      <c r="P10" s="299">
        <f>8239893738-77000000+20000000</f>
        <v>8182893738</v>
      </c>
      <c r="Q10" s="301">
        <v>121800000</v>
      </c>
      <c r="R10" s="301">
        <v>100000000</v>
      </c>
      <c r="S10" s="331"/>
      <c r="T10" s="331"/>
    </row>
    <row r="11" spans="2:20" s="286" customFormat="1" ht="27" customHeight="1" x14ac:dyDescent="0.35">
      <c r="B11" s="302">
        <v>2</v>
      </c>
      <c r="C11" s="303" t="s">
        <v>330</v>
      </c>
      <c r="D11" s="299">
        <f>SUM(E11:M11)+P11+Q11+R11</f>
        <v>3322050695</v>
      </c>
      <c r="E11" s="301">
        <v>181800000</v>
      </c>
      <c r="F11" s="299"/>
      <c r="G11" s="299"/>
      <c r="H11" s="299"/>
      <c r="I11" s="301">
        <v>56719781</v>
      </c>
      <c r="J11" s="301">
        <v>90000000</v>
      </c>
      <c r="K11" s="299">
        <v>48000000</v>
      </c>
      <c r="L11" s="299"/>
      <c r="M11" s="299"/>
      <c r="N11" s="299"/>
      <c r="O11" s="299"/>
      <c r="P11" s="299">
        <v>1408975914</v>
      </c>
      <c r="Q11" s="299">
        <v>1488555000</v>
      </c>
      <c r="R11" s="301">
        <v>48000000</v>
      </c>
      <c r="S11" s="331"/>
      <c r="T11" s="294"/>
    </row>
    <row r="12" spans="2:20" s="286" customFormat="1" ht="27" customHeight="1" x14ac:dyDescent="0.35">
      <c r="B12" s="297">
        <v>3</v>
      </c>
      <c r="C12" s="303" t="s">
        <v>331</v>
      </c>
      <c r="D12" s="299">
        <f>SUM(E12:M12)+P12+Q12+R12</f>
        <v>2259085862</v>
      </c>
      <c r="E12" s="299"/>
      <c r="F12" s="299"/>
      <c r="G12" s="301"/>
      <c r="H12" s="299"/>
      <c r="I12" s="299"/>
      <c r="J12" s="299"/>
      <c r="K12" s="299"/>
      <c r="L12" s="299"/>
      <c r="M12" s="301">
        <f>N12+O12</f>
        <v>771957862</v>
      </c>
      <c r="N12" s="299">
        <v>72000000</v>
      </c>
      <c r="O12" s="299">
        <f>699957862</f>
        <v>699957862</v>
      </c>
      <c r="P12" s="300">
        <f>1216122000-20000000</f>
        <v>1196122000</v>
      </c>
      <c r="Q12" s="301">
        <v>291006000</v>
      </c>
      <c r="R12" s="301"/>
      <c r="S12" s="294"/>
      <c r="T12" s="294"/>
    </row>
    <row r="13" spans="2:20" s="286" customFormat="1" ht="27" customHeight="1" x14ac:dyDescent="0.35">
      <c r="B13" s="297">
        <v>4</v>
      </c>
      <c r="C13" s="303" t="s">
        <v>332</v>
      </c>
      <c r="D13" s="299">
        <f>SUM(E13:M13)+P13+Q13+R13</f>
        <v>560826000</v>
      </c>
      <c r="E13" s="299"/>
      <c r="F13" s="299"/>
      <c r="G13" s="299"/>
      <c r="H13" s="299"/>
      <c r="I13" s="299"/>
      <c r="J13" s="299"/>
      <c r="K13" s="299"/>
      <c r="L13" s="300"/>
      <c r="M13" s="299"/>
      <c r="N13" s="299"/>
      <c r="O13" s="299"/>
      <c r="P13" s="299">
        <f>'Biểu 35'!E15</f>
        <v>560826000</v>
      </c>
      <c r="Q13" s="299"/>
      <c r="R13" s="301"/>
      <c r="S13" s="331"/>
      <c r="T13" s="294"/>
    </row>
    <row r="14" spans="2:20" s="289" customFormat="1" ht="27" customHeight="1" x14ac:dyDescent="0.35">
      <c r="B14" s="295" t="s">
        <v>3</v>
      </c>
      <c r="C14" s="304" t="s">
        <v>66</v>
      </c>
      <c r="D14" s="291">
        <f>D15</f>
        <v>5278339708</v>
      </c>
      <c r="E14" s="291">
        <f t="shared" ref="E14:Q14" si="2">E15</f>
        <v>0</v>
      </c>
      <c r="F14" s="291">
        <f t="shared" si="2"/>
        <v>0</v>
      </c>
      <c r="G14" s="291">
        <f t="shared" si="2"/>
        <v>0</v>
      </c>
      <c r="H14" s="291">
        <f t="shared" si="2"/>
        <v>0</v>
      </c>
      <c r="I14" s="291">
        <f t="shared" si="2"/>
        <v>0</v>
      </c>
      <c r="J14" s="291">
        <f t="shared" si="2"/>
        <v>0</v>
      </c>
      <c r="K14" s="291">
        <f t="shared" si="2"/>
        <v>0</v>
      </c>
      <c r="L14" s="291"/>
      <c r="M14" s="291">
        <f t="shared" si="2"/>
        <v>0</v>
      </c>
      <c r="N14" s="291">
        <f t="shared" si="2"/>
        <v>0</v>
      </c>
      <c r="O14" s="291">
        <f t="shared" si="2"/>
        <v>0</v>
      </c>
      <c r="P14" s="291">
        <f t="shared" si="2"/>
        <v>5278339708</v>
      </c>
      <c r="Q14" s="291">
        <f t="shared" si="2"/>
        <v>0</v>
      </c>
      <c r="R14" s="291"/>
      <c r="S14" s="294"/>
      <c r="T14" s="294"/>
    </row>
    <row r="15" spans="2:20" s="286" customFormat="1" ht="29" customHeight="1" x14ac:dyDescent="0.35">
      <c r="B15" s="297">
        <v>1</v>
      </c>
      <c r="C15" s="298" t="s">
        <v>333</v>
      </c>
      <c r="D15" s="299">
        <f>SUM(E15:M15)+P15+Q15+R15</f>
        <v>5278339708</v>
      </c>
      <c r="E15" s="299"/>
      <c r="F15" s="299"/>
      <c r="G15" s="299"/>
      <c r="H15" s="299"/>
      <c r="I15" s="299"/>
      <c r="J15" s="299"/>
      <c r="K15" s="299"/>
      <c r="L15" s="299"/>
      <c r="M15" s="299"/>
      <c r="N15" s="299"/>
      <c r="O15" s="299"/>
      <c r="P15" s="299">
        <f>'Biểu 35'!E17</f>
        <v>5278339708</v>
      </c>
      <c r="Q15" s="299"/>
      <c r="R15" s="299"/>
      <c r="S15" s="294"/>
      <c r="T15" s="294"/>
    </row>
    <row r="16" spans="2:20" s="289" customFormat="1" ht="27" customHeight="1" x14ac:dyDescent="0.35">
      <c r="B16" s="295" t="s">
        <v>4</v>
      </c>
      <c r="C16" s="305" t="s">
        <v>67</v>
      </c>
      <c r="D16" s="291">
        <f>D17</f>
        <v>4024785875</v>
      </c>
      <c r="E16" s="291">
        <f t="shared" ref="E16:Q16" si="3">E17</f>
        <v>0</v>
      </c>
      <c r="F16" s="291">
        <f t="shared" si="3"/>
        <v>0</v>
      </c>
      <c r="G16" s="291">
        <f t="shared" si="3"/>
        <v>0</v>
      </c>
      <c r="H16" s="291">
        <f t="shared" si="3"/>
        <v>0</v>
      </c>
      <c r="I16" s="291">
        <f t="shared" si="3"/>
        <v>0</v>
      </c>
      <c r="J16" s="291">
        <f t="shared" si="3"/>
        <v>0</v>
      </c>
      <c r="K16" s="291">
        <f t="shared" si="3"/>
        <v>0</v>
      </c>
      <c r="L16" s="291">
        <f t="shared" si="3"/>
        <v>0</v>
      </c>
      <c r="M16" s="291">
        <f t="shared" si="3"/>
        <v>0</v>
      </c>
      <c r="N16" s="291">
        <f t="shared" si="3"/>
        <v>0</v>
      </c>
      <c r="O16" s="291"/>
      <c r="P16" s="291">
        <f t="shared" si="3"/>
        <v>4024785875</v>
      </c>
      <c r="Q16" s="291">
        <f t="shared" si="3"/>
        <v>0</v>
      </c>
      <c r="R16" s="291"/>
      <c r="S16" s="294"/>
      <c r="T16" s="294"/>
    </row>
    <row r="17" spans="2:20" s="286" customFormat="1" ht="27" customHeight="1" x14ac:dyDescent="0.35">
      <c r="B17" s="297">
        <v>1</v>
      </c>
      <c r="C17" s="298" t="s">
        <v>334</v>
      </c>
      <c r="D17" s="299">
        <f>SUM(E17:M17)+P17+Q17+R17</f>
        <v>4024785875</v>
      </c>
      <c r="E17" s="299"/>
      <c r="F17" s="299"/>
      <c r="G17" s="299"/>
      <c r="H17" s="299"/>
      <c r="I17" s="299"/>
      <c r="J17" s="299"/>
      <c r="K17" s="299"/>
      <c r="L17" s="299"/>
      <c r="M17" s="299"/>
      <c r="N17" s="299"/>
      <c r="O17" s="299"/>
      <c r="P17" s="299">
        <f>'Biểu 35'!E18</f>
        <v>4024785875</v>
      </c>
      <c r="Q17" s="299"/>
      <c r="R17" s="299"/>
      <c r="S17" s="294"/>
      <c r="T17" s="294"/>
    </row>
    <row r="18" spans="2:20" s="286" customFormat="1" ht="27" customHeight="1" x14ac:dyDescent="0.35">
      <c r="B18" s="295" t="s">
        <v>68</v>
      </c>
      <c r="C18" s="304" t="s">
        <v>103</v>
      </c>
      <c r="D18" s="291">
        <f>SUM(D19:D26)</f>
        <v>45313732116</v>
      </c>
      <c r="E18" s="291">
        <f>SUM(E19:E26)</f>
        <v>45313732116</v>
      </c>
      <c r="F18" s="291">
        <f t="shared" ref="F18:R18" si="4">SUM(F19:F25)</f>
        <v>0</v>
      </c>
      <c r="G18" s="291">
        <f t="shared" si="4"/>
        <v>0</v>
      </c>
      <c r="H18" s="291">
        <f t="shared" si="4"/>
        <v>0</v>
      </c>
      <c r="I18" s="291">
        <f t="shared" si="4"/>
        <v>0</v>
      </c>
      <c r="J18" s="291">
        <f t="shared" si="4"/>
        <v>0</v>
      </c>
      <c r="K18" s="291">
        <f t="shared" si="4"/>
        <v>0</v>
      </c>
      <c r="L18" s="291">
        <f t="shared" si="4"/>
        <v>0</v>
      </c>
      <c r="M18" s="291">
        <f t="shared" si="4"/>
        <v>0</v>
      </c>
      <c r="N18" s="291">
        <f t="shared" si="4"/>
        <v>0</v>
      </c>
      <c r="O18" s="291">
        <f t="shared" si="4"/>
        <v>0</v>
      </c>
      <c r="P18" s="291">
        <f t="shared" si="4"/>
        <v>0</v>
      </c>
      <c r="Q18" s="291">
        <f t="shared" si="4"/>
        <v>0</v>
      </c>
      <c r="R18" s="291">
        <f t="shared" si="4"/>
        <v>0</v>
      </c>
      <c r="S18" s="294"/>
      <c r="T18" s="294"/>
    </row>
    <row r="19" spans="2:20" s="286" customFormat="1" ht="27" customHeight="1" x14ac:dyDescent="0.35">
      <c r="B19" s="297">
        <v>1</v>
      </c>
      <c r="C19" s="306" t="s">
        <v>335</v>
      </c>
      <c r="D19" s="299">
        <f t="shared" ref="D19:D25" si="5">SUM(E19:M19)+P19+Q19+R19</f>
        <v>5172819300</v>
      </c>
      <c r="E19" s="300">
        <f>2671690135+2501129165</f>
        <v>5172819300</v>
      </c>
      <c r="F19" s="299"/>
      <c r="G19" s="299"/>
      <c r="H19" s="299"/>
      <c r="I19" s="299"/>
      <c r="J19" s="299"/>
      <c r="K19" s="299"/>
      <c r="L19" s="299"/>
      <c r="M19" s="299"/>
      <c r="N19" s="299"/>
      <c r="O19" s="299"/>
      <c r="P19" s="299"/>
      <c r="Q19" s="299"/>
      <c r="R19" s="299"/>
      <c r="S19" s="294"/>
      <c r="T19" s="294"/>
    </row>
    <row r="20" spans="2:20" s="286" customFormat="1" ht="27" customHeight="1" x14ac:dyDescent="0.35">
      <c r="B20" s="297">
        <v>2</v>
      </c>
      <c r="C20" s="306" t="s">
        <v>336</v>
      </c>
      <c r="D20" s="299">
        <f t="shared" si="5"/>
        <v>3329809830</v>
      </c>
      <c r="E20" s="300">
        <f>1812206223+1517603607</f>
        <v>3329809830</v>
      </c>
      <c r="F20" s="299"/>
      <c r="G20" s="299"/>
      <c r="H20" s="299"/>
      <c r="I20" s="299"/>
      <c r="J20" s="299"/>
      <c r="K20" s="299"/>
      <c r="L20" s="299"/>
      <c r="M20" s="299"/>
      <c r="N20" s="299"/>
      <c r="O20" s="299"/>
      <c r="P20" s="299"/>
      <c r="Q20" s="299"/>
      <c r="R20" s="299"/>
      <c r="S20" s="294"/>
      <c r="T20" s="294"/>
    </row>
    <row r="21" spans="2:20" s="286" customFormat="1" ht="27" customHeight="1" x14ac:dyDescent="0.35">
      <c r="B21" s="297">
        <v>3</v>
      </c>
      <c r="C21" s="306" t="s">
        <v>337</v>
      </c>
      <c r="D21" s="299">
        <f t="shared" si="5"/>
        <v>3434531291</v>
      </c>
      <c r="E21" s="300">
        <f>1742445688+1692085603</f>
        <v>3434531291</v>
      </c>
      <c r="F21" s="299"/>
      <c r="G21" s="299"/>
      <c r="H21" s="299"/>
      <c r="I21" s="299"/>
      <c r="J21" s="299"/>
      <c r="K21" s="299"/>
      <c r="L21" s="299"/>
      <c r="M21" s="299"/>
      <c r="N21" s="299"/>
      <c r="O21" s="299"/>
      <c r="P21" s="299"/>
      <c r="Q21" s="299"/>
      <c r="R21" s="299"/>
      <c r="S21" s="294"/>
      <c r="T21" s="294"/>
    </row>
    <row r="22" spans="2:20" s="286" customFormat="1" ht="27" customHeight="1" x14ac:dyDescent="0.35">
      <c r="B22" s="297">
        <v>4</v>
      </c>
      <c r="C22" s="306" t="s">
        <v>338</v>
      </c>
      <c r="D22" s="299">
        <f t="shared" si="5"/>
        <v>7287189700</v>
      </c>
      <c r="E22" s="300">
        <f>3644597771+3642591929</f>
        <v>7287189700</v>
      </c>
      <c r="F22" s="299"/>
      <c r="G22" s="299"/>
      <c r="H22" s="299"/>
      <c r="I22" s="299"/>
      <c r="J22" s="299"/>
      <c r="K22" s="299"/>
      <c r="L22" s="299"/>
      <c r="M22" s="299"/>
      <c r="N22" s="299"/>
      <c r="O22" s="299"/>
      <c r="P22" s="299"/>
      <c r="Q22" s="299"/>
      <c r="R22" s="299"/>
      <c r="S22" s="294"/>
      <c r="T22" s="294"/>
    </row>
    <row r="23" spans="2:20" s="286" customFormat="1" ht="27" customHeight="1" x14ac:dyDescent="0.35">
      <c r="B23" s="297">
        <v>5</v>
      </c>
      <c r="C23" s="306" t="s">
        <v>339</v>
      </c>
      <c r="D23" s="299">
        <f t="shared" si="5"/>
        <v>7098018313</v>
      </c>
      <c r="E23" s="300">
        <f>3668953987+3429064326</f>
        <v>7098018313</v>
      </c>
      <c r="F23" s="299"/>
      <c r="G23" s="299"/>
      <c r="H23" s="299"/>
      <c r="I23" s="299"/>
      <c r="J23" s="299"/>
      <c r="K23" s="299"/>
      <c r="L23" s="299"/>
      <c r="M23" s="299"/>
      <c r="N23" s="299"/>
      <c r="O23" s="299"/>
      <c r="P23" s="299"/>
      <c r="Q23" s="299"/>
      <c r="R23" s="299"/>
      <c r="S23" s="294"/>
      <c r="T23" s="294"/>
    </row>
    <row r="24" spans="2:20" s="286" customFormat="1" ht="27" customHeight="1" x14ac:dyDescent="0.35">
      <c r="B24" s="297">
        <v>6</v>
      </c>
      <c r="C24" s="306" t="s">
        <v>340</v>
      </c>
      <c r="D24" s="299">
        <f t="shared" si="5"/>
        <v>6291774604</v>
      </c>
      <c r="E24" s="300">
        <f>3291349381+3000425223</f>
        <v>6291774604</v>
      </c>
      <c r="F24" s="299"/>
      <c r="G24" s="299"/>
      <c r="H24" s="299"/>
      <c r="I24" s="299"/>
      <c r="J24" s="299"/>
      <c r="K24" s="299"/>
      <c r="L24" s="299"/>
      <c r="M24" s="299"/>
      <c r="N24" s="299"/>
      <c r="O24" s="299"/>
      <c r="P24" s="299"/>
      <c r="Q24" s="299"/>
      <c r="R24" s="299"/>
      <c r="S24" s="294"/>
      <c r="T24" s="294"/>
    </row>
    <row r="25" spans="2:20" s="286" customFormat="1" ht="27" customHeight="1" x14ac:dyDescent="0.35">
      <c r="B25" s="297">
        <v>7</v>
      </c>
      <c r="C25" s="306" t="s">
        <v>341</v>
      </c>
      <c r="D25" s="299">
        <f t="shared" si="5"/>
        <v>8555845662</v>
      </c>
      <c r="E25" s="300">
        <f>4343386791+4212458871</f>
        <v>8555845662</v>
      </c>
      <c r="F25" s="299"/>
      <c r="G25" s="299"/>
      <c r="H25" s="299"/>
      <c r="I25" s="299"/>
      <c r="J25" s="299"/>
      <c r="K25" s="299"/>
      <c r="L25" s="299"/>
      <c r="M25" s="299"/>
      <c r="N25" s="299"/>
      <c r="O25" s="299"/>
      <c r="P25" s="299"/>
      <c r="Q25" s="299"/>
      <c r="R25" s="299"/>
      <c r="S25" s="294"/>
      <c r="T25" s="294"/>
    </row>
    <row r="26" spans="2:20" s="286" customFormat="1" ht="27" customHeight="1" x14ac:dyDescent="0.35">
      <c r="B26" s="297">
        <v>8</v>
      </c>
      <c r="C26" s="306" t="s">
        <v>342</v>
      </c>
      <c r="D26" s="299">
        <f>E26</f>
        <v>4143743416</v>
      </c>
      <c r="E26" s="300">
        <f>2107562045+2036181371</f>
        <v>4143743416</v>
      </c>
      <c r="F26" s="299"/>
      <c r="G26" s="299"/>
      <c r="H26" s="299"/>
      <c r="I26" s="299"/>
      <c r="J26" s="299"/>
      <c r="K26" s="299"/>
      <c r="L26" s="299"/>
      <c r="M26" s="299"/>
      <c r="N26" s="299"/>
      <c r="O26" s="299"/>
      <c r="P26" s="299"/>
      <c r="Q26" s="299"/>
      <c r="R26" s="299"/>
      <c r="S26" s="294"/>
      <c r="T26" s="294"/>
    </row>
    <row r="28" spans="2:20" x14ac:dyDescent="0.35">
      <c r="D28" s="307"/>
    </row>
  </sheetData>
  <mergeCells count="21">
    <mergeCell ref="B1:C1"/>
    <mergeCell ref="P1:R1"/>
    <mergeCell ref="B2:R2"/>
    <mergeCell ref="B3:R3"/>
    <mergeCell ref="F5:F6"/>
    <mergeCell ref="M5:M6"/>
    <mergeCell ref="N5:O5"/>
    <mergeCell ref="B5:B6"/>
    <mergeCell ref="C5:C6"/>
    <mergeCell ref="D5:D6"/>
    <mergeCell ref="E5:E6"/>
    <mergeCell ref="P4:R4"/>
    <mergeCell ref="P5:P6"/>
    <mergeCell ref="Q5:Q6"/>
    <mergeCell ref="R5:R6"/>
    <mergeCell ref="G5:G6"/>
    <mergeCell ref="H5:H6"/>
    <mergeCell ref="I5:I6"/>
    <mergeCell ref="J5:J6"/>
    <mergeCell ref="K5:K6"/>
    <mergeCell ref="L5:L6"/>
  </mergeCells>
  <phoneticPr fontId="32" type="noConversion"/>
  <pageMargins left="0.23622047244094491" right="0.15748031496062992" top="0.39370078740157483" bottom="0.27559055118110237" header="0.19685039370078741" footer="0.31496062992125984"/>
  <pageSetup paperSize="9" scale="64" orientation="landscape" verticalDpi="0" r:id="rId1"/>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6835-208A-4AEE-9BFF-4921F9C74202}">
  <dimension ref="B1:X992"/>
  <sheetViews>
    <sheetView zoomScale="72" zoomScaleNormal="72" workbookViewId="0">
      <selection activeCell="L29" sqref="L29"/>
    </sheetView>
  </sheetViews>
  <sheetFormatPr defaultColWidth="11.1640625" defaultRowHeight="15.5" x14ac:dyDescent="0.35"/>
  <cols>
    <col min="1" max="1" width="5" customWidth="1"/>
    <col min="2" max="2" width="4.33203125" customWidth="1"/>
    <col min="3" max="3" width="24.4140625" customWidth="1"/>
    <col min="4" max="5" width="5.83203125" customWidth="1"/>
    <col min="6" max="6" width="10.08203125" customWidth="1"/>
    <col min="7" max="7" width="14.58203125" customWidth="1"/>
    <col min="8" max="8" width="15.9140625" customWidth="1"/>
    <col min="9" max="9" width="13.9140625" style="395" customWidth="1"/>
    <col min="10" max="10" width="12.6640625" customWidth="1"/>
    <col min="11" max="11" width="12.08203125" customWidth="1"/>
    <col min="12" max="12" width="14.83203125" customWidth="1"/>
    <col min="13" max="13" width="12.08203125" customWidth="1"/>
    <col min="14" max="14" width="11.4140625" customWidth="1"/>
    <col min="15" max="15" width="13.6640625" customWidth="1"/>
    <col min="16" max="16" width="14.75" customWidth="1"/>
    <col min="17" max="17" width="11.6640625" customWidth="1"/>
    <col min="18" max="18" width="14.83203125" customWidth="1"/>
    <col min="19" max="19" width="9.1640625" customWidth="1"/>
    <col min="20" max="21" width="14.6640625" customWidth="1"/>
    <col min="22" max="22" width="12.6640625" customWidth="1"/>
    <col min="23" max="24" width="8" customWidth="1"/>
    <col min="257" max="257" width="5" customWidth="1"/>
    <col min="258" max="258" width="4.33203125" customWidth="1"/>
    <col min="259" max="259" width="24.4140625" customWidth="1"/>
    <col min="260" max="261" width="5.83203125" customWidth="1"/>
    <col min="262" max="262" width="10.08203125" customWidth="1"/>
    <col min="263" max="263" width="14.58203125" customWidth="1"/>
    <col min="264" max="264" width="15.9140625" customWidth="1"/>
    <col min="265" max="265" width="13.9140625" customWidth="1"/>
    <col min="266" max="266" width="12.6640625" customWidth="1"/>
    <col min="267" max="267" width="12.08203125" customWidth="1"/>
    <col min="268" max="268" width="16.4140625" customWidth="1"/>
    <col min="269" max="269" width="12.08203125" customWidth="1"/>
    <col min="270" max="270" width="11.4140625" customWidth="1"/>
    <col min="271" max="271" width="13.6640625" customWidth="1"/>
    <col min="272" max="272" width="11.4140625" customWidth="1"/>
    <col min="273" max="273" width="11.6640625" customWidth="1"/>
    <col min="274" max="274" width="14.83203125" customWidth="1"/>
    <col min="275" max="275" width="9.1640625" customWidth="1"/>
    <col min="276" max="277" width="14.6640625" customWidth="1"/>
    <col min="278" max="278" width="12.6640625" customWidth="1"/>
    <col min="279" max="280" width="8" customWidth="1"/>
    <col min="513" max="513" width="5" customWidth="1"/>
    <col min="514" max="514" width="4.33203125" customWidth="1"/>
    <col min="515" max="515" width="24.4140625" customWidth="1"/>
    <col min="516" max="517" width="5.83203125" customWidth="1"/>
    <col min="518" max="518" width="10.08203125" customWidth="1"/>
    <col min="519" max="519" width="14.58203125" customWidth="1"/>
    <col min="520" max="520" width="15.9140625" customWidth="1"/>
    <col min="521" max="521" width="13.9140625" customWidth="1"/>
    <col min="522" max="522" width="12.6640625" customWidth="1"/>
    <col min="523" max="523" width="12.08203125" customWidth="1"/>
    <col min="524" max="524" width="16.4140625" customWidth="1"/>
    <col min="525" max="525" width="12.08203125" customWidth="1"/>
    <col min="526" max="526" width="11.4140625" customWidth="1"/>
    <col min="527" max="527" width="13.6640625" customWidth="1"/>
    <col min="528" max="528" width="11.4140625" customWidth="1"/>
    <col min="529" max="529" width="11.6640625" customWidth="1"/>
    <col min="530" max="530" width="14.83203125" customWidth="1"/>
    <col min="531" max="531" width="9.1640625" customWidth="1"/>
    <col min="532" max="533" width="14.6640625" customWidth="1"/>
    <col min="534" max="534" width="12.6640625" customWidth="1"/>
    <col min="535" max="536" width="8" customWidth="1"/>
    <col min="769" max="769" width="5" customWidth="1"/>
    <col min="770" max="770" width="4.33203125" customWidth="1"/>
    <col min="771" max="771" width="24.4140625" customWidth="1"/>
    <col min="772" max="773" width="5.83203125" customWidth="1"/>
    <col min="774" max="774" width="10.08203125" customWidth="1"/>
    <col min="775" max="775" width="14.58203125" customWidth="1"/>
    <col min="776" max="776" width="15.9140625" customWidth="1"/>
    <col min="777" max="777" width="13.9140625" customWidth="1"/>
    <col min="778" max="778" width="12.6640625" customWidth="1"/>
    <col min="779" max="779" width="12.08203125" customWidth="1"/>
    <col min="780" max="780" width="16.4140625" customWidth="1"/>
    <col min="781" max="781" width="12.08203125" customWidth="1"/>
    <col min="782" max="782" width="11.4140625" customWidth="1"/>
    <col min="783" max="783" width="13.6640625" customWidth="1"/>
    <col min="784" max="784" width="11.4140625" customWidth="1"/>
    <col min="785" max="785" width="11.6640625" customWidth="1"/>
    <col min="786" max="786" width="14.83203125" customWidth="1"/>
    <col min="787" max="787" width="9.1640625" customWidth="1"/>
    <col min="788" max="789" width="14.6640625" customWidth="1"/>
    <col min="790" max="790" width="12.6640625" customWidth="1"/>
    <col min="791" max="792" width="8" customWidth="1"/>
    <col min="1025" max="1025" width="5" customWidth="1"/>
    <col min="1026" max="1026" width="4.33203125" customWidth="1"/>
    <col min="1027" max="1027" width="24.4140625" customWidth="1"/>
    <col min="1028" max="1029" width="5.83203125" customWidth="1"/>
    <col min="1030" max="1030" width="10.08203125" customWidth="1"/>
    <col min="1031" max="1031" width="14.58203125" customWidth="1"/>
    <col min="1032" max="1032" width="15.9140625" customWidth="1"/>
    <col min="1033" max="1033" width="13.9140625" customWidth="1"/>
    <col min="1034" max="1034" width="12.6640625" customWidth="1"/>
    <col min="1035" max="1035" width="12.08203125" customWidth="1"/>
    <col min="1036" max="1036" width="16.4140625" customWidth="1"/>
    <col min="1037" max="1037" width="12.08203125" customWidth="1"/>
    <col min="1038" max="1038" width="11.4140625" customWidth="1"/>
    <col min="1039" max="1039" width="13.6640625" customWidth="1"/>
    <col min="1040" max="1040" width="11.4140625" customWidth="1"/>
    <col min="1041" max="1041" width="11.6640625" customWidth="1"/>
    <col min="1042" max="1042" width="14.83203125" customWidth="1"/>
    <col min="1043" max="1043" width="9.1640625" customWidth="1"/>
    <col min="1044" max="1045" width="14.6640625" customWidth="1"/>
    <col min="1046" max="1046" width="12.6640625" customWidth="1"/>
    <col min="1047" max="1048" width="8" customWidth="1"/>
    <col min="1281" max="1281" width="5" customWidth="1"/>
    <col min="1282" max="1282" width="4.33203125" customWidth="1"/>
    <col min="1283" max="1283" width="24.4140625" customWidth="1"/>
    <col min="1284" max="1285" width="5.83203125" customWidth="1"/>
    <col min="1286" max="1286" width="10.08203125" customWidth="1"/>
    <col min="1287" max="1287" width="14.58203125" customWidth="1"/>
    <col min="1288" max="1288" width="15.9140625" customWidth="1"/>
    <col min="1289" max="1289" width="13.9140625" customWidth="1"/>
    <col min="1290" max="1290" width="12.6640625" customWidth="1"/>
    <col min="1291" max="1291" width="12.08203125" customWidth="1"/>
    <col min="1292" max="1292" width="16.4140625" customWidth="1"/>
    <col min="1293" max="1293" width="12.08203125" customWidth="1"/>
    <col min="1294" max="1294" width="11.4140625" customWidth="1"/>
    <col min="1295" max="1295" width="13.6640625" customWidth="1"/>
    <col min="1296" max="1296" width="11.4140625" customWidth="1"/>
    <col min="1297" max="1297" width="11.6640625" customWidth="1"/>
    <col min="1298" max="1298" width="14.83203125" customWidth="1"/>
    <col min="1299" max="1299" width="9.1640625" customWidth="1"/>
    <col min="1300" max="1301" width="14.6640625" customWidth="1"/>
    <col min="1302" max="1302" width="12.6640625" customWidth="1"/>
    <col min="1303" max="1304" width="8" customWidth="1"/>
    <col min="1537" max="1537" width="5" customWidth="1"/>
    <col min="1538" max="1538" width="4.33203125" customWidth="1"/>
    <col min="1539" max="1539" width="24.4140625" customWidth="1"/>
    <col min="1540" max="1541" width="5.83203125" customWidth="1"/>
    <col min="1542" max="1542" width="10.08203125" customWidth="1"/>
    <col min="1543" max="1543" width="14.58203125" customWidth="1"/>
    <col min="1544" max="1544" width="15.9140625" customWidth="1"/>
    <col min="1545" max="1545" width="13.9140625" customWidth="1"/>
    <col min="1546" max="1546" width="12.6640625" customWidth="1"/>
    <col min="1547" max="1547" width="12.08203125" customWidth="1"/>
    <col min="1548" max="1548" width="16.4140625" customWidth="1"/>
    <col min="1549" max="1549" width="12.08203125" customWidth="1"/>
    <col min="1550" max="1550" width="11.4140625" customWidth="1"/>
    <col min="1551" max="1551" width="13.6640625" customWidth="1"/>
    <col min="1552" max="1552" width="11.4140625" customWidth="1"/>
    <col min="1553" max="1553" width="11.6640625" customWidth="1"/>
    <col min="1554" max="1554" width="14.83203125" customWidth="1"/>
    <col min="1555" max="1555" width="9.1640625" customWidth="1"/>
    <col min="1556" max="1557" width="14.6640625" customWidth="1"/>
    <col min="1558" max="1558" width="12.6640625" customWidth="1"/>
    <col min="1559" max="1560" width="8" customWidth="1"/>
    <col min="1793" max="1793" width="5" customWidth="1"/>
    <col min="1794" max="1794" width="4.33203125" customWidth="1"/>
    <col min="1795" max="1795" width="24.4140625" customWidth="1"/>
    <col min="1796" max="1797" width="5.83203125" customWidth="1"/>
    <col min="1798" max="1798" width="10.08203125" customWidth="1"/>
    <col min="1799" max="1799" width="14.58203125" customWidth="1"/>
    <col min="1800" max="1800" width="15.9140625" customWidth="1"/>
    <col min="1801" max="1801" width="13.9140625" customWidth="1"/>
    <col min="1802" max="1802" width="12.6640625" customWidth="1"/>
    <col min="1803" max="1803" width="12.08203125" customWidth="1"/>
    <col min="1804" max="1804" width="16.4140625" customWidth="1"/>
    <col min="1805" max="1805" width="12.08203125" customWidth="1"/>
    <col min="1806" max="1806" width="11.4140625" customWidth="1"/>
    <col min="1807" max="1807" width="13.6640625" customWidth="1"/>
    <col min="1808" max="1808" width="11.4140625" customWidth="1"/>
    <col min="1809" max="1809" width="11.6640625" customWidth="1"/>
    <col min="1810" max="1810" width="14.83203125" customWidth="1"/>
    <col min="1811" max="1811" width="9.1640625" customWidth="1"/>
    <col min="1812" max="1813" width="14.6640625" customWidth="1"/>
    <col min="1814" max="1814" width="12.6640625" customWidth="1"/>
    <col min="1815" max="1816" width="8" customWidth="1"/>
    <col min="2049" max="2049" width="5" customWidth="1"/>
    <col min="2050" max="2050" width="4.33203125" customWidth="1"/>
    <col min="2051" max="2051" width="24.4140625" customWidth="1"/>
    <col min="2052" max="2053" width="5.83203125" customWidth="1"/>
    <col min="2054" max="2054" width="10.08203125" customWidth="1"/>
    <col min="2055" max="2055" width="14.58203125" customWidth="1"/>
    <col min="2056" max="2056" width="15.9140625" customWidth="1"/>
    <col min="2057" max="2057" width="13.9140625" customWidth="1"/>
    <col min="2058" max="2058" width="12.6640625" customWidth="1"/>
    <col min="2059" max="2059" width="12.08203125" customWidth="1"/>
    <col min="2060" max="2060" width="16.4140625" customWidth="1"/>
    <col min="2061" max="2061" width="12.08203125" customWidth="1"/>
    <col min="2062" max="2062" width="11.4140625" customWidth="1"/>
    <col min="2063" max="2063" width="13.6640625" customWidth="1"/>
    <col min="2064" max="2064" width="11.4140625" customWidth="1"/>
    <col min="2065" max="2065" width="11.6640625" customWidth="1"/>
    <col min="2066" max="2066" width="14.83203125" customWidth="1"/>
    <col min="2067" max="2067" width="9.1640625" customWidth="1"/>
    <col min="2068" max="2069" width="14.6640625" customWidth="1"/>
    <col min="2070" max="2070" width="12.6640625" customWidth="1"/>
    <col min="2071" max="2072" width="8" customWidth="1"/>
    <col min="2305" max="2305" width="5" customWidth="1"/>
    <col min="2306" max="2306" width="4.33203125" customWidth="1"/>
    <col min="2307" max="2307" width="24.4140625" customWidth="1"/>
    <col min="2308" max="2309" width="5.83203125" customWidth="1"/>
    <col min="2310" max="2310" width="10.08203125" customWidth="1"/>
    <col min="2311" max="2311" width="14.58203125" customWidth="1"/>
    <col min="2312" max="2312" width="15.9140625" customWidth="1"/>
    <col min="2313" max="2313" width="13.9140625" customWidth="1"/>
    <col min="2314" max="2314" width="12.6640625" customWidth="1"/>
    <col min="2315" max="2315" width="12.08203125" customWidth="1"/>
    <col min="2316" max="2316" width="16.4140625" customWidth="1"/>
    <col min="2317" max="2317" width="12.08203125" customWidth="1"/>
    <col min="2318" max="2318" width="11.4140625" customWidth="1"/>
    <col min="2319" max="2319" width="13.6640625" customWidth="1"/>
    <col min="2320" max="2320" width="11.4140625" customWidth="1"/>
    <col min="2321" max="2321" width="11.6640625" customWidth="1"/>
    <col min="2322" max="2322" width="14.83203125" customWidth="1"/>
    <col min="2323" max="2323" width="9.1640625" customWidth="1"/>
    <col min="2324" max="2325" width="14.6640625" customWidth="1"/>
    <col min="2326" max="2326" width="12.6640625" customWidth="1"/>
    <col min="2327" max="2328" width="8" customWidth="1"/>
    <col min="2561" max="2561" width="5" customWidth="1"/>
    <col min="2562" max="2562" width="4.33203125" customWidth="1"/>
    <col min="2563" max="2563" width="24.4140625" customWidth="1"/>
    <col min="2564" max="2565" width="5.83203125" customWidth="1"/>
    <col min="2566" max="2566" width="10.08203125" customWidth="1"/>
    <col min="2567" max="2567" width="14.58203125" customWidth="1"/>
    <col min="2568" max="2568" width="15.9140625" customWidth="1"/>
    <col min="2569" max="2569" width="13.9140625" customWidth="1"/>
    <col min="2570" max="2570" width="12.6640625" customWidth="1"/>
    <col min="2571" max="2571" width="12.08203125" customWidth="1"/>
    <col min="2572" max="2572" width="16.4140625" customWidth="1"/>
    <col min="2573" max="2573" width="12.08203125" customWidth="1"/>
    <col min="2574" max="2574" width="11.4140625" customWidth="1"/>
    <col min="2575" max="2575" width="13.6640625" customWidth="1"/>
    <col min="2576" max="2576" width="11.4140625" customWidth="1"/>
    <col min="2577" max="2577" width="11.6640625" customWidth="1"/>
    <col min="2578" max="2578" width="14.83203125" customWidth="1"/>
    <col min="2579" max="2579" width="9.1640625" customWidth="1"/>
    <col min="2580" max="2581" width="14.6640625" customWidth="1"/>
    <col min="2582" max="2582" width="12.6640625" customWidth="1"/>
    <col min="2583" max="2584" width="8" customWidth="1"/>
    <col min="2817" max="2817" width="5" customWidth="1"/>
    <col min="2818" max="2818" width="4.33203125" customWidth="1"/>
    <col min="2819" max="2819" width="24.4140625" customWidth="1"/>
    <col min="2820" max="2821" width="5.83203125" customWidth="1"/>
    <col min="2822" max="2822" width="10.08203125" customWidth="1"/>
    <col min="2823" max="2823" width="14.58203125" customWidth="1"/>
    <col min="2824" max="2824" width="15.9140625" customWidth="1"/>
    <col min="2825" max="2825" width="13.9140625" customWidth="1"/>
    <col min="2826" max="2826" width="12.6640625" customWidth="1"/>
    <col min="2827" max="2827" width="12.08203125" customWidth="1"/>
    <col min="2828" max="2828" width="16.4140625" customWidth="1"/>
    <col min="2829" max="2829" width="12.08203125" customWidth="1"/>
    <col min="2830" max="2830" width="11.4140625" customWidth="1"/>
    <col min="2831" max="2831" width="13.6640625" customWidth="1"/>
    <col min="2832" max="2832" width="11.4140625" customWidth="1"/>
    <col min="2833" max="2833" width="11.6640625" customWidth="1"/>
    <col min="2834" max="2834" width="14.83203125" customWidth="1"/>
    <col min="2835" max="2835" width="9.1640625" customWidth="1"/>
    <col min="2836" max="2837" width="14.6640625" customWidth="1"/>
    <col min="2838" max="2838" width="12.6640625" customWidth="1"/>
    <col min="2839" max="2840" width="8" customWidth="1"/>
    <col min="3073" max="3073" width="5" customWidth="1"/>
    <col min="3074" max="3074" width="4.33203125" customWidth="1"/>
    <col min="3075" max="3075" width="24.4140625" customWidth="1"/>
    <col min="3076" max="3077" width="5.83203125" customWidth="1"/>
    <col min="3078" max="3078" width="10.08203125" customWidth="1"/>
    <col min="3079" max="3079" width="14.58203125" customWidth="1"/>
    <col min="3080" max="3080" width="15.9140625" customWidth="1"/>
    <col min="3081" max="3081" width="13.9140625" customWidth="1"/>
    <col min="3082" max="3082" width="12.6640625" customWidth="1"/>
    <col min="3083" max="3083" width="12.08203125" customWidth="1"/>
    <col min="3084" max="3084" width="16.4140625" customWidth="1"/>
    <col min="3085" max="3085" width="12.08203125" customWidth="1"/>
    <col min="3086" max="3086" width="11.4140625" customWidth="1"/>
    <col min="3087" max="3087" width="13.6640625" customWidth="1"/>
    <col min="3088" max="3088" width="11.4140625" customWidth="1"/>
    <col min="3089" max="3089" width="11.6640625" customWidth="1"/>
    <col min="3090" max="3090" width="14.83203125" customWidth="1"/>
    <col min="3091" max="3091" width="9.1640625" customWidth="1"/>
    <col min="3092" max="3093" width="14.6640625" customWidth="1"/>
    <col min="3094" max="3094" width="12.6640625" customWidth="1"/>
    <col min="3095" max="3096" width="8" customWidth="1"/>
    <col min="3329" max="3329" width="5" customWidth="1"/>
    <col min="3330" max="3330" width="4.33203125" customWidth="1"/>
    <col min="3331" max="3331" width="24.4140625" customWidth="1"/>
    <col min="3332" max="3333" width="5.83203125" customWidth="1"/>
    <col min="3334" max="3334" width="10.08203125" customWidth="1"/>
    <col min="3335" max="3335" width="14.58203125" customWidth="1"/>
    <col min="3336" max="3336" width="15.9140625" customWidth="1"/>
    <col min="3337" max="3337" width="13.9140625" customWidth="1"/>
    <col min="3338" max="3338" width="12.6640625" customWidth="1"/>
    <col min="3339" max="3339" width="12.08203125" customWidth="1"/>
    <col min="3340" max="3340" width="16.4140625" customWidth="1"/>
    <col min="3341" max="3341" width="12.08203125" customWidth="1"/>
    <col min="3342" max="3342" width="11.4140625" customWidth="1"/>
    <col min="3343" max="3343" width="13.6640625" customWidth="1"/>
    <col min="3344" max="3344" width="11.4140625" customWidth="1"/>
    <col min="3345" max="3345" width="11.6640625" customWidth="1"/>
    <col min="3346" max="3346" width="14.83203125" customWidth="1"/>
    <col min="3347" max="3347" width="9.1640625" customWidth="1"/>
    <col min="3348" max="3349" width="14.6640625" customWidth="1"/>
    <col min="3350" max="3350" width="12.6640625" customWidth="1"/>
    <col min="3351" max="3352" width="8" customWidth="1"/>
    <col min="3585" max="3585" width="5" customWidth="1"/>
    <col min="3586" max="3586" width="4.33203125" customWidth="1"/>
    <col min="3587" max="3587" width="24.4140625" customWidth="1"/>
    <col min="3588" max="3589" width="5.83203125" customWidth="1"/>
    <col min="3590" max="3590" width="10.08203125" customWidth="1"/>
    <col min="3591" max="3591" width="14.58203125" customWidth="1"/>
    <col min="3592" max="3592" width="15.9140625" customWidth="1"/>
    <col min="3593" max="3593" width="13.9140625" customWidth="1"/>
    <col min="3594" max="3594" width="12.6640625" customWidth="1"/>
    <col min="3595" max="3595" width="12.08203125" customWidth="1"/>
    <col min="3596" max="3596" width="16.4140625" customWidth="1"/>
    <col min="3597" max="3597" width="12.08203125" customWidth="1"/>
    <col min="3598" max="3598" width="11.4140625" customWidth="1"/>
    <col min="3599" max="3599" width="13.6640625" customWidth="1"/>
    <col min="3600" max="3600" width="11.4140625" customWidth="1"/>
    <col min="3601" max="3601" width="11.6640625" customWidth="1"/>
    <col min="3602" max="3602" width="14.83203125" customWidth="1"/>
    <col min="3603" max="3603" width="9.1640625" customWidth="1"/>
    <col min="3604" max="3605" width="14.6640625" customWidth="1"/>
    <col min="3606" max="3606" width="12.6640625" customWidth="1"/>
    <col min="3607" max="3608" width="8" customWidth="1"/>
    <col min="3841" max="3841" width="5" customWidth="1"/>
    <col min="3842" max="3842" width="4.33203125" customWidth="1"/>
    <col min="3843" max="3843" width="24.4140625" customWidth="1"/>
    <col min="3844" max="3845" width="5.83203125" customWidth="1"/>
    <col min="3846" max="3846" width="10.08203125" customWidth="1"/>
    <col min="3847" max="3847" width="14.58203125" customWidth="1"/>
    <col min="3848" max="3848" width="15.9140625" customWidth="1"/>
    <col min="3849" max="3849" width="13.9140625" customWidth="1"/>
    <col min="3850" max="3850" width="12.6640625" customWidth="1"/>
    <col min="3851" max="3851" width="12.08203125" customWidth="1"/>
    <col min="3852" max="3852" width="16.4140625" customWidth="1"/>
    <col min="3853" max="3853" width="12.08203125" customWidth="1"/>
    <col min="3854" max="3854" width="11.4140625" customWidth="1"/>
    <col min="3855" max="3855" width="13.6640625" customWidth="1"/>
    <col min="3856" max="3856" width="11.4140625" customWidth="1"/>
    <col min="3857" max="3857" width="11.6640625" customWidth="1"/>
    <col min="3858" max="3858" width="14.83203125" customWidth="1"/>
    <col min="3859" max="3859" width="9.1640625" customWidth="1"/>
    <col min="3860" max="3861" width="14.6640625" customWidth="1"/>
    <col min="3862" max="3862" width="12.6640625" customWidth="1"/>
    <col min="3863" max="3864" width="8" customWidth="1"/>
    <col min="4097" max="4097" width="5" customWidth="1"/>
    <col min="4098" max="4098" width="4.33203125" customWidth="1"/>
    <col min="4099" max="4099" width="24.4140625" customWidth="1"/>
    <col min="4100" max="4101" width="5.83203125" customWidth="1"/>
    <col min="4102" max="4102" width="10.08203125" customWidth="1"/>
    <col min="4103" max="4103" width="14.58203125" customWidth="1"/>
    <col min="4104" max="4104" width="15.9140625" customWidth="1"/>
    <col min="4105" max="4105" width="13.9140625" customWidth="1"/>
    <col min="4106" max="4106" width="12.6640625" customWidth="1"/>
    <col min="4107" max="4107" width="12.08203125" customWidth="1"/>
    <col min="4108" max="4108" width="16.4140625" customWidth="1"/>
    <col min="4109" max="4109" width="12.08203125" customWidth="1"/>
    <col min="4110" max="4110" width="11.4140625" customWidth="1"/>
    <col min="4111" max="4111" width="13.6640625" customWidth="1"/>
    <col min="4112" max="4112" width="11.4140625" customWidth="1"/>
    <col min="4113" max="4113" width="11.6640625" customWidth="1"/>
    <col min="4114" max="4114" width="14.83203125" customWidth="1"/>
    <col min="4115" max="4115" width="9.1640625" customWidth="1"/>
    <col min="4116" max="4117" width="14.6640625" customWidth="1"/>
    <col min="4118" max="4118" width="12.6640625" customWidth="1"/>
    <col min="4119" max="4120" width="8" customWidth="1"/>
    <col min="4353" max="4353" width="5" customWidth="1"/>
    <col min="4354" max="4354" width="4.33203125" customWidth="1"/>
    <col min="4355" max="4355" width="24.4140625" customWidth="1"/>
    <col min="4356" max="4357" width="5.83203125" customWidth="1"/>
    <col min="4358" max="4358" width="10.08203125" customWidth="1"/>
    <col min="4359" max="4359" width="14.58203125" customWidth="1"/>
    <col min="4360" max="4360" width="15.9140625" customWidth="1"/>
    <col min="4361" max="4361" width="13.9140625" customWidth="1"/>
    <col min="4362" max="4362" width="12.6640625" customWidth="1"/>
    <col min="4363" max="4363" width="12.08203125" customWidth="1"/>
    <col min="4364" max="4364" width="16.4140625" customWidth="1"/>
    <col min="4365" max="4365" width="12.08203125" customWidth="1"/>
    <col min="4366" max="4366" width="11.4140625" customWidth="1"/>
    <col min="4367" max="4367" width="13.6640625" customWidth="1"/>
    <col min="4368" max="4368" width="11.4140625" customWidth="1"/>
    <col min="4369" max="4369" width="11.6640625" customWidth="1"/>
    <col min="4370" max="4370" width="14.83203125" customWidth="1"/>
    <col min="4371" max="4371" width="9.1640625" customWidth="1"/>
    <col min="4372" max="4373" width="14.6640625" customWidth="1"/>
    <col min="4374" max="4374" width="12.6640625" customWidth="1"/>
    <col min="4375" max="4376" width="8" customWidth="1"/>
    <col min="4609" max="4609" width="5" customWidth="1"/>
    <col min="4610" max="4610" width="4.33203125" customWidth="1"/>
    <col min="4611" max="4611" width="24.4140625" customWidth="1"/>
    <col min="4612" max="4613" width="5.83203125" customWidth="1"/>
    <col min="4614" max="4614" width="10.08203125" customWidth="1"/>
    <col min="4615" max="4615" width="14.58203125" customWidth="1"/>
    <col min="4616" max="4616" width="15.9140625" customWidth="1"/>
    <col min="4617" max="4617" width="13.9140625" customWidth="1"/>
    <col min="4618" max="4618" width="12.6640625" customWidth="1"/>
    <col min="4619" max="4619" width="12.08203125" customWidth="1"/>
    <col min="4620" max="4620" width="16.4140625" customWidth="1"/>
    <col min="4621" max="4621" width="12.08203125" customWidth="1"/>
    <col min="4622" max="4622" width="11.4140625" customWidth="1"/>
    <col min="4623" max="4623" width="13.6640625" customWidth="1"/>
    <col min="4624" max="4624" width="11.4140625" customWidth="1"/>
    <col min="4625" max="4625" width="11.6640625" customWidth="1"/>
    <col min="4626" max="4626" width="14.83203125" customWidth="1"/>
    <col min="4627" max="4627" width="9.1640625" customWidth="1"/>
    <col min="4628" max="4629" width="14.6640625" customWidth="1"/>
    <col min="4630" max="4630" width="12.6640625" customWidth="1"/>
    <col min="4631" max="4632" width="8" customWidth="1"/>
    <col min="4865" max="4865" width="5" customWidth="1"/>
    <col min="4866" max="4866" width="4.33203125" customWidth="1"/>
    <col min="4867" max="4867" width="24.4140625" customWidth="1"/>
    <col min="4868" max="4869" width="5.83203125" customWidth="1"/>
    <col min="4870" max="4870" width="10.08203125" customWidth="1"/>
    <col min="4871" max="4871" width="14.58203125" customWidth="1"/>
    <col min="4872" max="4872" width="15.9140625" customWidth="1"/>
    <col min="4873" max="4873" width="13.9140625" customWidth="1"/>
    <col min="4874" max="4874" width="12.6640625" customWidth="1"/>
    <col min="4875" max="4875" width="12.08203125" customWidth="1"/>
    <col min="4876" max="4876" width="16.4140625" customWidth="1"/>
    <col min="4877" max="4877" width="12.08203125" customWidth="1"/>
    <col min="4878" max="4878" width="11.4140625" customWidth="1"/>
    <col min="4879" max="4879" width="13.6640625" customWidth="1"/>
    <col min="4880" max="4880" width="11.4140625" customWidth="1"/>
    <col min="4881" max="4881" width="11.6640625" customWidth="1"/>
    <col min="4882" max="4882" width="14.83203125" customWidth="1"/>
    <col min="4883" max="4883" width="9.1640625" customWidth="1"/>
    <col min="4884" max="4885" width="14.6640625" customWidth="1"/>
    <col min="4886" max="4886" width="12.6640625" customWidth="1"/>
    <col min="4887" max="4888" width="8" customWidth="1"/>
    <col min="5121" max="5121" width="5" customWidth="1"/>
    <col min="5122" max="5122" width="4.33203125" customWidth="1"/>
    <col min="5123" max="5123" width="24.4140625" customWidth="1"/>
    <col min="5124" max="5125" width="5.83203125" customWidth="1"/>
    <col min="5126" max="5126" width="10.08203125" customWidth="1"/>
    <col min="5127" max="5127" width="14.58203125" customWidth="1"/>
    <col min="5128" max="5128" width="15.9140625" customWidth="1"/>
    <col min="5129" max="5129" width="13.9140625" customWidth="1"/>
    <col min="5130" max="5130" width="12.6640625" customWidth="1"/>
    <col min="5131" max="5131" width="12.08203125" customWidth="1"/>
    <col min="5132" max="5132" width="16.4140625" customWidth="1"/>
    <col min="5133" max="5133" width="12.08203125" customWidth="1"/>
    <col min="5134" max="5134" width="11.4140625" customWidth="1"/>
    <col min="5135" max="5135" width="13.6640625" customWidth="1"/>
    <col min="5136" max="5136" width="11.4140625" customWidth="1"/>
    <col min="5137" max="5137" width="11.6640625" customWidth="1"/>
    <col min="5138" max="5138" width="14.83203125" customWidth="1"/>
    <col min="5139" max="5139" width="9.1640625" customWidth="1"/>
    <col min="5140" max="5141" width="14.6640625" customWidth="1"/>
    <col min="5142" max="5142" width="12.6640625" customWidth="1"/>
    <col min="5143" max="5144" width="8" customWidth="1"/>
    <col min="5377" max="5377" width="5" customWidth="1"/>
    <col min="5378" max="5378" width="4.33203125" customWidth="1"/>
    <col min="5379" max="5379" width="24.4140625" customWidth="1"/>
    <col min="5380" max="5381" width="5.83203125" customWidth="1"/>
    <col min="5382" max="5382" width="10.08203125" customWidth="1"/>
    <col min="5383" max="5383" width="14.58203125" customWidth="1"/>
    <col min="5384" max="5384" width="15.9140625" customWidth="1"/>
    <col min="5385" max="5385" width="13.9140625" customWidth="1"/>
    <col min="5386" max="5386" width="12.6640625" customWidth="1"/>
    <col min="5387" max="5387" width="12.08203125" customWidth="1"/>
    <col min="5388" max="5388" width="16.4140625" customWidth="1"/>
    <col min="5389" max="5389" width="12.08203125" customWidth="1"/>
    <col min="5390" max="5390" width="11.4140625" customWidth="1"/>
    <col min="5391" max="5391" width="13.6640625" customWidth="1"/>
    <col min="5392" max="5392" width="11.4140625" customWidth="1"/>
    <col min="5393" max="5393" width="11.6640625" customWidth="1"/>
    <col min="5394" max="5394" width="14.83203125" customWidth="1"/>
    <col min="5395" max="5395" width="9.1640625" customWidth="1"/>
    <col min="5396" max="5397" width="14.6640625" customWidth="1"/>
    <col min="5398" max="5398" width="12.6640625" customWidth="1"/>
    <col min="5399" max="5400" width="8" customWidth="1"/>
    <col min="5633" max="5633" width="5" customWidth="1"/>
    <col min="5634" max="5634" width="4.33203125" customWidth="1"/>
    <col min="5635" max="5635" width="24.4140625" customWidth="1"/>
    <col min="5636" max="5637" width="5.83203125" customWidth="1"/>
    <col min="5638" max="5638" width="10.08203125" customWidth="1"/>
    <col min="5639" max="5639" width="14.58203125" customWidth="1"/>
    <col min="5640" max="5640" width="15.9140625" customWidth="1"/>
    <col min="5641" max="5641" width="13.9140625" customWidth="1"/>
    <col min="5642" max="5642" width="12.6640625" customWidth="1"/>
    <col min="5643" max="5643" width="12.08203125" customWidth="1"/>
    <col min="5644" max="5644" width="16.4140625" customWidth="1"/>
    <col min="5645" max="5645" width="12.08203125" customWidth="1"/>
    <col min="5646" max="5646" width="11.4140625" customWidth="1"/>
    <col min="5647" max="5647" width="13.6640625" customWidth="1"/>
    <col min="5648" max="5648" width="11.4140625" customWidth="1"/>
    <col min="5649" max="5649" width="11.6640625" customWidth="1"/>
    <col min="5650" max="5650" width="14.83203125" customWidth="1"/>
    <col min="5651" max="5651" width="9.1640625" customWidth="1"/>
    <col min="5652" max="5653" width="14.6640625" customWidth="1"/>
    <col min="5654" max="5654" width="12.6640625" customWidth="1"/>
    <col min="5655" max="5656" width="8" customWidth="1"/>
    <col min="5889" max="5889" width="5" customWidth="1"/>
    <col min="5890" max="5890" width="4.33203125" customWidth="1"/>
    <col min="5891" max="5891" width="24.4140625" customWidth="1"/>
    <col min="5892" max="5893" width="5.83203125" customWidth="1"/>
    <col min="5894" max="5894" width="10.08203125" customWidth="1"/>
    <col min="5895" max="5895" width="14.58203125" customWidth="1"/>
    <col min="5896" max="5896" width="15.9140625" customWidth="1"/>
    <col min="5897" max="5897" width="13.9140625" customWidth="1"/>
    <col min="5898" max="5898" width="12.6640625" customWidth="1"/>
    <col min="5899" max="5899" width="12.08203125" customWidth="1"/>
    <col min="5900" max="5900" width="16.4140625" customWidth="1"/>
    <col min="5901" max="5901" width="12.08203125" customWidth="1"/>
    <col min="5902" max="5902" width="11.4140625" customWidth="1"/>
    <col min="5903" max="5903" width="13.6640625" customWidth="1"/>
    <col min="5904" max="5904" width="11.4140625" customWidth="1"/>
    <col min="5905" max="5905" width="11.6640625" customWidth="1"/>
    <col min="5906" max="5906" width="14.83203125" customWidth="1"/>
    <col min="5907" max="5907" width="9.1640625" customWidth="1"/>
    <col min="5908" max="5909" width="14.6640625" customWidth="1"/>
    <col min="5910" max="5910" width="12.6640625" customWidth="1"/>
    <col min="5911" max="5912" width="8" customWidth="1"/>
    <col min="6145" max="6145" width="5" customWidth="1"/>
    <col min="6146" max="6146" width="4.33203125" customWidth="1"/>
    <col min="6147" max="6147" width="24.4140625" customWidth="1"/>
    <col min="6148" max="6149" width="5.83203125" customWidth="1"/>
    <col min="6150" max="6150" width="10.08203125" customWidth="1"/>
    <col min="6151" max="6151" width="14.58203125" customWidth="1"/>
    <col min="6152" max="6152" width="15.9140625" customWidth="1"/>
    <col min="6153" max="6153" width="13.9140625" customWidth="1"/>
    <col min="6154" max="6154" width="12.6640625" customWidth="1"/>
    <col min="6155" max="6155" width="12.08203125" customWidth="1"/>
    <col min="6156" max="6156" width="16.4140625" customWidth="1"/>
    <col min="6157" max="6157" width="12.08203125" customWidth="1"/>
    <col min="6158" max="6158" width="11.4140625" customWidth="1"/>
    <col min="6159" max="6159" width="13.6640625" customWidth="1"/>
    <col min="6160" max="6160" width="11.4140625" customWidth="1"/>
    <col min="6161" max="6161" width="11.6640625" customWidth="1"/>
    <col min="6162" max="6162" width="14.83203125" customWidth="1"/>
    <col min="6163" max="6163" width="9.1640625" customWidth="1"/>
    <col min="6164" max="6165" width="14.6640625" customWidth="1"/>
    <col min="6166" max="6166" width="12.6640625" customWidth="1"/>
    <col min="6167" max="6168" width="8" customWidth="1"/>
    <col min="6401" max="6401" width="5" customWidth="1"/>
    <col min="6402" max="6402" width="4.33203125" customWidth="1"/>
    <col min="6403" max="6403" width="24.4140625" customWidth="1"/>
    <col min="6404" max="6405" width="5.83203125" customWidth="1"/>
    <col min="6406" max="6406" width="10.08203125" customWidth="1"/>
    <col min="6407" max="6407" width="14.58203125" customWidth="1"/>
    <col min="6408" max="6408" width="15.9140625" customWidth="1"/>
    <col min="6409" max="6409" width="13.9140625" customWidth="1"/>
    <col min="6410" max="6410" width="12.6640625" customWidth="1"/>
    <col min="6411" max="6411" width="12.08203125" customWidth="1"/>
    <col min="6412" max="6412" width="16.4140625" customWidth="1"/>
    <col min="6413" max="6413" width="12.08203125" customWidth="1"/>
    <col min="6414" max="6414" width="11.4140625" customWidth="1"/>
    <col min="6415" max="6415" width="13.6640625" customWidth="1"/>
    <col min="6416" max="6416" width="11.4140625" customWidth="1"/>
    <col min="6417" max="6417" width="11.6640625" customWidth="1"/>
    <col min="6418" max="6418" width="14.83203125" customWidth="1"/>
    <col min="6419" max="6419" width="9.1640625" customWidth="1"/>
    <col min="6420" max="6421" width="14.6640625" customWidth="1"/>
    <col min="6422" max="6422" width="12.6640625" customWidth="1"/>
    <col min="6423" max="6424" width="8" customWidth="1"/>
    <col min="6657" max="6657" width="5" customWidth="1"/>
    <col min="6658" max="6658" width="4.33203125" customWidth="1"/>
    <col min="6659" max="6659" width="24.4140625" customWidth="1"/>
    <col min="6660" max="6661" width="5.83203125" customWidth="1"/>
    <col min="6662" max="6662" width="10.08203125" customWidth="1"/>
    <col min="6663" max="6663" width="14.58203125" customWidth="1"/>
    <col min="6664" max="6664" width="15.9140625" customWidth="1"/>
    <col min="6665" max="6665" width="13.9140625" customWidth="1"/>
    <col min="6666" max="6666" width="12.6640625" customWidth="1"/>
    <col min="6667" max="6667" width="12.08203125" customWidth="1"/>
    <col min="6668" max="6668" width="16.4140625" customWidth="1"/>
    <col min="6669" max="6669" width="12.08203125" customWidth="1"/>
    <col min="6670" max="6670" width="11.4140625" customWidth="1"/>
    <col min="6671" max="6671" width="13.6640625" customWidth="1"/>
    <col min="6672" max="6672" width="11.4140625" customWidth="1"/>
    <col min="6673" max="6673" width="11.6640625" customWidth="1"/>
    <col min="6674" max="6674" width="14.83203125" customWidth="1"/>
    <col min="6675" max="6675" width="9.1640625" customWidth="1"/>
    <col min="6676" max="6677" width="14.6640625" customWidth="1"/>
    <col min="6678" max="6678" width="12.6640625" customWidth="1"/>
    <col min="6679" max="6680" width="8" customWidth="1"/>
    <col min="6913" max="6913" width="5" customWidth="1"/>
    <col min="6914" max="6914" width="4.33203125" customWidth="1"/>
    <col min="6915" max="6915" width="24.4140625" customWidth="1"/>
    <col min="6916" max="6917" width="5.83203125" customWidth="1"/>
    <col min="6918" max="6918" width="10.08203125" customWidth="1"/>
    <col min="6919" max="6919" width="14.58203125" customWidth="1"/>
    <col min="6920" max="6920" width="15.9140625" customWidth="1"/>
    <col min="6921" max="6921" width="13.9140625" customWidth="1"/>
    <col min="6922" max="6922" width="12.6640625" customWidth="1"/>
    <col min="6923" max="6923" width="12.08203125" customWidth="1"/>
    <col min="6924" max="6924" width="16.4140625" customWidth="1"/>
    <col min="6925" max="6925" width="12.08203125" customWidth="1"/>
    <col min="6926" max="6926" width="11.4140625" customWidth="1"/>
    <col min="6927" max="6927" width="13.6640625" customWidth="1"/>
    <col min="6928" max="6928" width="11.4140625" customWidth="1"/>
    <col min="6929" max="6929" width="11.6640625" customWidth="1"/>
    <col min="6930" max="6930" width="14.83203125" customWidth="1"/>
    <col min="6931" max="6931" width="9.1640625" customWidth="1"/>
    <col min="6932" max="6933" width="14.6640625" customWidth="1"/>
    <col min="6934" max="6934" width="12.6640625" customWidth="1"/>
    <col min="6935" max="6936" width="8" customWidth="1"/>
    <col min="7169" max="7169" width="5" customWidth="1"/>
    <col min="7170" max="7170" width="4.33203125" customWidth="1"/>
    <col min="7171" max="7171" width="24.4140625" customWidth="1"/>
    <col min="7172" max="7173" width="5.83203125" customWidth="1"/>
    <col min="7174" max="7174" width="10.08203125" customWidth="1"/>
    <col min="7175" max="7175" width="14.58203125" customWidth="1"/>
    <col min="7176" max="7176" width="15.9140625" customWidth="1"/>
    <col min="7177" max="7177" width="13.9140625" customWidth="1"/>
    <col min="7178" max="7178" width="12.6640625" customWidth="1"/>
    <col min="7179" max="7179" width="12.08203125" customWidth="1"/>
    <col min="7180" max="7180" width="16.4140625" customWidth="1"/>
    <col min="7181" max="7181" width="12.08203125" customWidth="1"/>
    <col min="7182" max="7182" width="11.4140625" customWidth="1"/>
    <col min="7183" max="7183" width="13.6640625" customWidth="1"/>
    <col min="7184" max="7184" width="11.4140625" customWidth="1"/>
    <col min="7185" max="7185" width="11.6640625" customWidth="1"/>
    <col min="7186" max="7186" width="14.83203125" customWidth="1"/>
    <col min="7187" max="7187" width="9.1640625" customWidth="1"/>
    <col min="7188" max="7189" width="14.6640625" customWidth="1"/>
    <col min="7190" max="7190" width="12.6640625" customWidth="1"/>
    <col min="7191" max="7192" width="8" customWidth="1"/>
    <col min="7425" max="7425" width="5" customWidth="1"/>
    <col min="7426" max="7426" width="4.33203125" customWidth="1"/>
    <col min="7427" max="7427" width="24.4140625" customWidth="1"/>
    <col min="7428" max="7429" width="5.83203125" customWidth="1"/>
    <col min="7430" max="7430" width="10.08203125" customWidth="1"/>
    <col min="7431" max="7431" width="14.58203125" customWidth="1"/>
    <col min="7432" max="7432" width="15.9140625" customWidth="1"/>
    <col min="7433" max="7433" width="13.9140625" customWidth="1"/>
    <col min="7434" max="7434" width="12.6640625" customWidth="1"/>
    <col min="7435" max="7435" width="12.08203125" customWidth="1"/>
    <col min="7436" max="7436" width="16.4140625" customWidth="1"/>
    <col min="7437" max="7437" width="12.08203125" customWidth="1"/>
    <col min="7438" max="7438" width="11.4140625" customWidth="1"/>
    <col min="7439" max="7439" width="13.6640625" customWidth="1"/>
    <col min="7440" max="7440" width="11.4140625" customWidth="1"/>
    <col min="7441" max="7441" width="11.6640625" customWidth="1"/>
    <col min="7442" max="7442" width="14.83203125" customWidth="1"/>
    <col min="7443" max="7443" width="9.1640625" customWidth="1"/>
    <col min="7444" max="7445" width="14.6640625" customWidth="1"/>
    <col min="7446" max="7446" width="12.6640625" customWidth="1"/>
    <col min="7447" max="7448" width="8" customWidth="1"/>
    <col min="7681" max="7681" width="5" customWidth="1"/>
    <col min="7682" max="7682" width="4.33203125" customWidth="1"/>
    <col min="7683" max="7683" width="24.4140625" customWidth="1"/>
    <col min="7684" max="7685" width="5.83203125" customWidth="1"/>
    <col min="7686" max="7686" width="10.08203125" customWidth="1"/>
    <col min="7687" max="7687" width="14.58203125" customWidth="1"/>
    <col min="7688" max="7688" width="15.9140625" customWidth="1"/>
    <col min="7689" max="7689" width="13.9140625" customWidth="1"/>
    <col min="7690" max="7690" width="12.6640625" customWidth="1"/>
    <col min="7691" max="7691" width="12.08203125" customWidth="1"/>
    <col min="7692" max="7692" width="16.4140625" customWidth="1"/>
    <col min="7693" max="7693" width="12.08203125" customWidth="1"/>
    <col min="7694" max="7694" width="11.4140625" customWidth="1"/>
    <col min="7695" max="7695" width="13.6640625" customWidth="1"/>
    <col min="7696" max="7696" width="11.4140625" customWidth="1"/>
    <col min="7697" max="7697" width="11.6640625" customWidth="1"/>
    <col min="7698" max="7698" width="14.83203125" customWidth="1"/>
    <col min="7699" max="7699" width="9.1640625" customWidth="1"/>
    <col min="7700" max="7701" width="14.6640625" customWidth="1"/>
    <col min="7702" max="7702" width="12.6640625" customWidth="1"/>
    <col min="7703" max="7704" width="8" customWidth="1"/>
    <col min="7937" max="7937" width="5" customWidth="1"/>
    <col min="7938" max="7938" width="4.33203125" customWidth="1"/>
    <col min="7939" max="7939" width="24.4140625" customWidth="1"/>
    <col min="7940" max="7941" width="5.83203125" customWidth="1"/>
    <col min="7942" max="7942" width="10.08203125" customWidth="1"/>
    <col min="7943" max="7943" width="14.58203125" customWidth="1"/>
    <col min="7944" max="7944" width="15.9140625" customWidth="1"/>
    <col min="7945" max="7945" width="13.9140625" customWidth="1"/>
    <col min="7946" max="7946" width="12.6640625" customWidth="1"/>
    <col min="7947" max="7947" width="12.08203125" customWidth="1"/>
    <col min="7948" max="7948" width="16.4140625" customWidth="1"/>
    <col min="7949" max="7949" width="12.08203125" customWidth="1"/>
    <col min="7950" max="7950" width="11.4140625" customWidth="1"/>
    <col min="7951" max="7951" width="13.6640625" customWidth="1"/>
    <col min="7952" max="7952" width="11.4140625" customWidth="1"/>
    <col min="7953" max="7953" width="11.6640625" customWidth="1"/>
    <col min="7954" max="7954" width="14.83203125" customWidth="1"/>
    <col min="7955" max="7955" width="9.1640625" customWidth="1"/>
    <col min="7956" max="7957" width="14.6640625" customWidth="1"/>
    <col min="7958" max="7958" width="12.6640625" customWidth="1"/>
    <col min="7959" max="7960" width="8" customWidth="1"/>
    <col min="8193" max="8193" width="5" customWidth="1"/>
    <col min="8194" max="8194" width="4.33203125" customWidth="1"/>
    <col min="8195" max="8195" width="24.4140625" customWidth="1"/>
    <col min="8196" max="8197" width="5.83203125" customWidth="1"/>
    <col min="8198" max="8198" width="10.08203125" customWidth="1"/>
    <col min="8199" max="8199" width="14.58203125" customWidth="1"/>
    <col min="8200" max="8200" width="15.9140625" customWidth="1"/>
    <col min="8201" max="8201" width="13.9140625" customWidth="1"/>
    <col min="8202" max="8202" width="12.6640625" customWidth="1"/>
    <col min="8203" max="8203" width="12.08203125" customWidth="1"/>
    <col min="8204" max="8204" width="16.4140625" customWidth="1"/>
    <col min="8205" max="8205" width="12.08203125" customWidth="1"/>
    <col min="8206" max="8206" width="11.4140625" customWidth="1"/>
    <col min="8207" max="8207" width="13.6640625" customWidth="1"/>
    <col min="8208" max="8208" width="11.4140625" customWidth="1"/>
    <col min="8209" max="8209" width="11.6640625" customWidth="1"/>
    <col min="8210" max="8210" width="14.83203125" customWidth="1"/>
    <col min="8211" max="8211" width="9.1640625" customWidth="1"/>
    <col min="8212" max="8213" width="14.6640625" customWidth="1"/>
    <col min="8214" max="8214" width="12.6640625" customWidth="1"/>
    <col min="8215" max="8216" width="8" customWidth="1"/>
    <col min="8449" max="8449" width="5" customWidth="1"/>
    <col min="8450" max="8450" width="4.33203125" customWidth="1"/>
    <col min="8451" max="8451" width="24.4140625" customWidth="1"/>
    <col min="8452" max="8453" width="5.83203125" customWidth="1"/>
    <col min="8454" max="8454" width="10.08203125" customWidth="1"/>
    <col min="8455" max="8455" width="14.58203125" customWidth="1"/>
    <col min="8456" max="8456" width="15.9140625" customWidth="1"/>
    <col min="8457" max="8457" width="13.9140625" customWidth="1"/>
    <col min="8458" max="8458" width="12.6640625" customWidth="1"/>
    <col min="8459" max="8459" width="12.08203125" customWidth="1"/>
    <col min="8460" max="8460" width="16.4140625" customWidth="1"/>
    <col min="8461" max="8461" width="12.08203125" customWidth="1"/>
    <col min="8462" max="8462" width="11.4140625" customWidth="1"/>
    <col min="8463" max="8463" width="13.6640625" customWidth="1"/>
    <col min="8464" max="8464" width="11.4140625" customWidth="1"/>
    <col min="8465" max="8465" width="11.6640625" customWidth="1"/>
    <col min="8466" max="8466" width="14.83203125" customWidth="1"/>
    <col min="8467" max="8467" width="9.1640625" customWidth="1"/>
    <col min="8468" max="8469" width="14.6640625" customWidth="1"/>
    <col min="8470" max="8470" width="12.6640625" customWidth="1"/>
    <col min="8471" max="8472" width="8" customWidth="1"/>
    <col min="8705" max="8705" width="5" customWidth="1"/>
    <col min="8706" max="8706" width="4.33203125" customWidth="1"/>
    <col min="8707" max="8707" width="24.4140625" customWidth="1"/>
    <col min="8708" max="8709" width="5.83203125" customWidth="1"/>
    <col min="8710" max="8710" width="10.08203125" customWidth="1"/>
    <col min="8711" max="8711" width="14.58203125" customWidth="1"/>
    <col min="8712" max="8712" width="15.9140625" customWidth="1"/>
    <col min="8713" max="8713" width="13.9140625" customWidth="1"/>
    <col min="8714" max="8714" width="12.6640625" customWidth="1"/>
    <col min="8715" max="8715" width="12.08203125" customWidth="1"/>
    <col min="8716" max="8716" width="16.4140625" customWidth="1"/>
    <col min="8717" max="8717" width="12.08203125" customWidth="1"/>
    <col min="8718" max="8718" width="11.4140625" customWidth="1"/>
    <col min="8719" max="8719" width="13.6640625" customWidth="1"/>
    <col min="8720" max="8720" width="11.4140625" customWidth="1"/>
    <col min="8721" max="8721" width="11.6640625" customWidth="1"/>
    <col min="8722" max="8722" width="14.83203125" customWidth="1"/>
    <col min="8723" max="8723" width="9.1640625" customWidth="1"/>
    <col min="8724" max="8725" width="14.6640625" customWidth="1"/>
    <col min="8726" max="8726" width="12.6640625" customWidth="1"/>
    <col min="8727" max="8728" width="8" customWidth="1"/>
    <col min="8961" max="8961" width="5" customWidth="1"/>
    <col min="8962" max="8962" width="4.33203125" customWidth="1"/>
    <col min="8963" max="8963" width="24.4140625" customWidth="1"/>
    <col min="8964" max="8965" width="5.83203125" customWidth="1"/>
    <col min="8966" max="8966" width="10.08203125" customWidth="1"/>
    <col min="8967" max="8967" width="14.58203125" customWidth="1"/>
    <col min="8968" max="8968" width="15.9140625" customWidth="1"/>
    <col min="8969" max="8969" width="13.9140625" customWidth="1"/>
    <col min="8970" max="8970" width="12.6640625" customWidth="1"/>
    <col min="8971" max="8971" width="12.08203125" customWidth="1"/>
    <col min="8972" max="8972" width="16.4140625" customWidth="1"/>
    <col min="8973" max="8973" width="12.08203125" customWidth="1"/>
    <col min="8974" max="8974" width="11.4140625" customWidth="1"/>
    <col min="8975" max="8975" width="13.6640625" customWidth="1"/>
    <col min="8976" max="8976" width="11.4140625" customWidth="1"/>
    <col min="8977" max="8977" width="11.6640625" customWidth="1"/>
    <col min="8978" max="8978" width="14.83203125" customWidth="1"/>
    <col min="8979" max="8979" width="9.1640625" customWidth="1"/>
    <col min="8980" max="8981" width="14.6640625" customWidth="1"/>
    <col min="8982" max="8982" width="12.6640625" customWidth="1"/>
    <col min="8983" max="8984" width="8" customWidth="1"/>
    <col min="9217" max="9217" width="5" customWidth="1"/>
    <col min="9218" max="9218" width="4.33203125" customWidth="1"/>
    <col min="9219" max="9219" width="24.4140625" customWidth="1"/>
    <col min="9220" max="9221" width="5.83203125" customWidth="1"/>
    <col min="9222" max="9222" width="10.08203125" customWidth="1"/>
    <col min="9223" max="9223" width="14.58203125" customWidth="1"/>
    <col min="9224" max="9224" width="15.9140625" customWidth="1"/>
    <col min="9225" max="9225" width="13.9140625" customWidth="1"/>
    <col min="9226" max="9226" width="12.6640625" customWidth="1"/>
    <col min="9227" max="9227" width="12.08203125" customWidth="1"/>
    <col min="9228" max="9228" width="16.4140625" customWidth="1"/>
    <col min="9229" max="9229" width="12.08203125" customWidth="1"/>
    <col min="9230" max="9230" width="11.4140625" customWidth="1"/>
    <col min="9231" max="9231" width="13.6640625" customWidth="1"/>
    <col min="9232" max="9232" width="11.4140625" customWidth="1"/>
    <col min="9233" max="9233" width="11.6640625" customWidth="1"/>
    <col min="9234" max="9234" width="14.83203125" customWidth="1"/>
    <col min="9235" max="9235" width="9.1640625" customWidth="1"/>
    <col min="9236" max="9237" width="14.6640625" customWidth="1"/>
    <col min="9238" max="9238" width="12.6640625" customWidth="1"/>
    <col min="9239" max="9240" width="8" customWidth="1"/>
    <col min="9473" max="9473" width="5" customWidth="1"/>
    <col min="9474" max="9474" width="4.33203125" customWidth="1"/>
    <col min="9475" max="9475" width="24.4140625" customWidth="1"/>
    <col min="9476" max="9477" width="5.83203125" customWidth="1"/>
    <col min="9478" max="9478" width="10.08203125" customWidth="1"/>
    <col min="9479" max="9479" width="14.58203125" customWidth="1"/>
    <col min="9480" max="9480" width="15.9140625" customWidth="1"/>
    <col min="9481" max="9481" width="13.9140625" customWidth="1"/>
    <col min="9482" max="9482" width="12.6640625" customWidth="1"/>
    <col min="9483" max="9483" width="12.08203125" customWidth="1"/>
    <col min="9484" max="9484" width="16.4140625" customWidth="1"/>
    <col min="9485" max="9485" width="12.08203125" customWidth="1"/>
    <col min="9486" max="9486" width="11.4140625" customWidth="1"/>
    <col min="9487" max="9487" width="13.6640625" customWidth="1"/>
    <col min="9488" max="9488" width="11.4140625" customWidth="1"/>
    <col min="9489" max="9489" width="11.6640625" customWidth="1"/>
    <col min="9490" max="9490" width="14.83203125" customWidth="1"/>
    <col min="9491" max="9491" width="9.1640625" customWidth="1"/>
    <col min="9492" max="9493" width="14.6640625" customWidth="1"/>
    <col min="9494" max="9494" width="12.6640625" customWidth="1"/>
    <col min="9495" max="9496" width="8" customWidth="1"/>
    <col min="9729" max="9729" width="5" customWidth="1"/>
    <col min="9730" max="9730" width="4.33203125" customWidth="1"/>
    <col min="9731" max="9731" width="24.4140625" customWidth="1"/>
    <col min="9732" max="9733" width="5.83203125" customWidth="1"/>
    <col min="9734" max="9734" width="10.08203125" customWidth="1"/>
    <col min="9735" max="9735" width="14.58203125" customWidth="1"/>
    <col min="9736" max="9736" width="15.9140625" customWidth="1"/>
    <col min="9737" max="9737" width="13.9140625" customWidth="1"/>
    <col min="9738" max="9738" width="12.6640625" customWidth="1"/>
    <col min="9739" max="9739" width="12.08203125" customWidth="1"/>
    <col min="9740" max="9740" width="16.4140625" customWidth="1"/>
    <col min="9741" max="9741" width="12.08203125" customWidth="1"/>
    <col min="9742" max="9742" width="11.4140625" customWidth="1"/>
    <col min="9743" max="9743" width="13.6640625" customWidth="1"/>
    <col min="9744" max="9744" width="11.4140625" customWidth="1"/>
    <col min="9745" max="9745" width="11.6640625" customWidth="1"/>
    <col min="9746" max="9746" width="14.83203125" customWidth="1"/>
    <col min="9747" max="9747" width="9.1640625" customWidth="1"/>
    <col min="9748" max="9749" width="14.6640625" customWidth="1"/>
    <col min="9750" max="9750" width="12.6640625" customWidth="1"/>
    <col min="9751" max="9752" width="8" customWidth="1"/>
    <col min="9985" max="9985" width="5" customWidth="1"/>
    <col min="9986" max="9986" width="4.33203125" customWidth="1"/>
    <col min="9987" max="9987" width="24.4140625" customWidth="1"/>
    <col min="9988" max="9989" width="5.83203125" customWidth="1"/>
    <col min="9990" max="9990" width="10.08203125" customWidth="1"/>
    <col min="9991" max="9991" width="14.58203125" customWidth="1"/>
    <col min="9992" max="9992" width="15.9140625" customWidth="1"/>
    <col min="9993" max="9993" width="13.9140625" customWidth="1"/>
    <col min="9994" max="9994" width="12.6640625" customWidth="1"/>
    <col min="9995" max="9995" width="12.08203125" customWidth="1"/>
    <col min="9996" max="9996" width="16.4140625" customWidth="1"/>
    <col min="9997" max="9997" width="12.08203125" customWidth="1"/>
    <col min="9998" max="9998" width="11.4140625" customWidth="1"/>
    <col min="9999" max="9999" width="13.6640625" customWidth="1"/>
    <col min="10000" max="10000" width="11.4140625" customWidth="1"/>
    <col min="10001" max="10001" width="11.6640625" customWidth="1"/>
    <col min="10002" max="10002" width="14.83203125" customWidth="1"/>
    <col min="10003" max="10003" width="9.1640625" customWidth="1"/>
    <col min="10004" max="10005" width="14.6640625" customWidth="1"/>
    <col min="10006" max="10006" width="12.6640625" customWidth="1"/>
    <col min="10007" max="10008" width="8" customWidth="1"/>
    <col min="10241" max="10241" width="5" customWidth="1"/>
    <col min="10242" max="10242" width="4.33203125" customWidth="1"/>
    <col min="10243" max="10243" width="24.4140625" customWidth="1"/>
    <col min="10244" max="10245" width="5.83203125" customWidth="1"/>
    <col min="10246" max="10246" width="10.08203125" customWidth="1"/>
    <col min="10247" max="10247" width="14.58203125" customWidth="1"/>
    <col min="10248" max="10248" width="15.9140625" customWidth="1"/>
    <col min="10249" max="10249" width="13.9140625" customWidth="1"/>
    <col min="10250" max="10250" width="12.6640625" customWidth="1"/>
    <col min="10251" max="10251" width="12.08203125" customWidth="1"/>
    <col min="10252" max="10252" width="16.4140625" customWidth="1"/>
    <col min="10253" max="10253" width="12.08203125" customWidth="1"/>
    <col min="10254" max="10254" width="11.4140625" customWidth="1"/>
    <col min="10255" max="10255" width="13.6640625" customWidth="1"/>
    <col min="10256" max="10256" width="11.4140625" customWidth="1"/>
    <col min="10257" max="10257" width="11.6640625" customWidth="1"/>
    <col min="10258" max="10258" width="14.83203125" customWidth="1"/>
    <col min="10259" max="10259" width="9.1640625" customWidth="1"/>
    <col min="10260" max="10261" width="14.6640625" customWidth="1"/>
    <col min="10262" max="10262" width="12.6640625" customWidth="1"/>
    <col min="10263" max="10264" width="8" customWidth="1"/>
    <col min="10497" max="10497" width="5" customWidth="1"/>
    <col min="10498" max="10498" width="4.33203125" customWidth="1"/>
    <col min="10499" max="10499" width="24.4140625" customWidth="1"/>
    <col min="10500" max="10501" width="5.83203125" customWidth="1"/>
    <col min="10502" max="10502" width="10.08203125" customWidth="1"/>
    <col min="10503" max="10503" width="14.58203125" customWidth="1"/>
    <col min="10504" max="10504" width="15.9140625" customWidth="1"/>
    <col min="10505" max="10505" width="13.9140625" customWidth="1"/>
    <col min="10506" max="10506" width="12.6640625" customWidth="1"/>
    <col min="10507" max="10507" width="12.08203125" customWidth="1"/>
    <col min="10508" max="10508" width="16.4140625" customWidth="1"/>
    <col min="10509" max="10509" width="12.08203125" customWidth="1"/>
    <col min="10510" max="10510" width="11.4140625" customWidth="1"/>
    <col min="10511" max="10511" width="13.6640625" customWidth="1"/>
    <col min="10512" max="10512" width="11.4140625" customWidth="1"/>
    <col min="10513" max="10513" width="11.6640625" customWidth="1"/>
    <col min="10514" max="10514" width="14.83203125" customWidth="1"/>
    <col min="10515" max="10515" width="9.1640625" customWidth="1"/>
    <col min="10516" max="10517" width="14.6640625" customWidth="1"/>
    <col min="10518" max="10518" width="12.6640625" customWidth="1"/>
    <col min="10519" max="10520" width="8" customWidth="1"/>
    <col min="10753" max="10753" width="5" customWidth="1"/>
    <col min="10754" max="10754" width="4.33203125" customWidth="1"/>
    <col min="10755" max="10755" width="24.4140625" customWidth="1"/>
    <col min="10756" max="10757" width="5.83203125" customWidth="1"/>
    <col min="10758" max="10758" width="10.08203125" customWidth="1"/>
    <col min="10759" max="10759" width="14.58203125" customWidth="1"/>
    <col min="10760" max="10760" width="15.9140625" customWidth="1"/>
    <col min="10761" max="10761" width="13.9140625" customWidth="1"/>
    <col min="10762" max="10762" width="12.6640625" customWidth="1"/>
    <col min="10763" max="10763" width="12.08203125" customWidth="1"/>
    <col min="10764" max="10764" width="16.4140625" customWidth="1"/>
    <col min="10765" max="10765" width="12.08203125" customWidth="1"/>
    <col min="10766" max="10766" width="11.4140625" customWidth="1"/>
    <col min="10767" max="10767" width="13.6640625" customWidth="1"/>
    <col min="10768" max="10768" width="11.4140625" customWidth="1"/>
    <col min="10769" max="10769" width="11.6640625" customWidth="1"/>
    <col min="10770" max="10770" width="14.83203125" customWidth="1"/>
    <col min="10771" max="10771" width="9.1640625" customWidth="1"/>
    <col min="10772" max="10773" width="14.6640625" customWidth="1"/>
    <col min="10774" max="10774" width="12.6640625" customWidth="1"/>
    <col min="10775" max="10776" width="8" customWidth="1"/>
    <col min="11009" max="11009" width="5" customWidth="1"/>
    <col min="11010" max="11010" width="4.33203125" customWidth="1"/>
    <col min="11011" max="11011" width="24.4140625" customWidth="1"/>
    <col min="11012" max="11013" width="5.83203125" customWidth="1"/>
    <col min="11014" max="11014" width="10.08203125" customWidth="1"/>
    <col min="11015" max="11015" width="14.58203125" customWidth="1"/>
    <col min="11016" max="11016" width="15.9140625" customWidth="1"/>
    <col min="11017" max="11017" width="13.9140625" customWidth="1"/>
    <col min="11018" max="11018" width="12.6640625" customWidth="1"/>
    <col min="11019" max="11019" width="12.08203125" customWidth="1"/>
    <col min="11020" max="11020" width="16.4140625" customWidth="1"/>
    <col min="11021" max="11021" width="12.08203125" customWidth="1"/>
    <col min="11022" max="11022" width="11.4140625" customWidth="1"/>
    <col min="11023" max="11023" width="13.6640625" customWidth="1"/>
    <col min="11024" max="11024" width="11.4140625" customWidth="1"/>
    <col min="11025" max="11025" width="11.6640625" customWidth="1"/>
    <col min="11026" max="11026" width="14.83203125" customWidth="1"/>
    <col min="11027" max="11027" width="9.1640625" customWidth="1"/>
    <col min="11028" max="11029" width="14.6640625" customWidth="1"/>
    <col min="11030" max="11030" width="12.6640625" customWidth="1"/>
    <col min="11031" max="11032" width="8" customWidth="1"/>
    <col min="11265" max="11265" width="5" customWidth="1"/>
    <col min="11266" max="11266" width="4.33203125" customWidth="1"/>
    <col min="11267" max="11267" width="24.4140625" customWidth="1"/>
    <col min="11268" max="11269" width="5.83203125" customWidth="1"/>
    <col min="11270" max="11270" width="10.08203125" customWidth="1"/>
    <col min="11271" max="11271" width="14.58203125" customWidth="1"/>
    <col min="11272" max="11272" width="15.9140625" customWidth="1"/>
    <col min="11273" max="11273" width="13.9140625" customWidth="1"/>
    <col min="11274" max="11274" width="12.6640625" customWidth="1"/>
    <col min="11275" max="11275" width="12.08203125" customWidth="1"/>
    <col min="11276" max="11276" width="16.4140625" customWidth="1"/>
    <col min="11277" max="11277" width="12.08203125" customWidth="1"/>
    <col min="11278" max="11278" width="11.4140625" customWidth="1"/>
    <col min="11279" max="11279" width="13.6640625" customWidth="1"/>
    <col min="11280" max="11280" width="11.4140625" customWidth="1"/>
    <col min="11281" max="11281" width="11.6640625" customWidth="1"/>
    <col min="11282" max="11282" width="14.83203125" customWidth="1"/>
    <col min="11283" max="11283" width="9.1640625" customWidth="1"/>
    <col min="11284" max="11285" width="14.6640625" customWidth="1"/>
    <col min="11286" max="11286" width="12.6640625" customWidth="1"/>
    <col min="11287" max="11288" width="8" customWidth="1"/>
    <col min="11521" max="11521" width="5" customWidth="1"/>
    <col min="11522" max="11522" width="4.33203125" customWidth="1"/>
    <col min="11523" max="11523" width="24.4140625" customWidth="1"/>
    <col min="11524" max="11525" width="5.83203125" customWidth="1"/>
    <col min="11526" max="11526" width="10.08203125" customWidth="1"/>
    <col min="11527" max="11527" width="14.58203125" customWidth="1"/>
    <col min="11528" max="11528" width="15.9140625" customWidth="1"/>
    <col min="11529" max="11529" width="13.9140625" customWidth="1"/>
    <col min="11530" max="11530" width="12.6640625" customWidth="1"/>
    <col min="11531" max="11531" width="12.08203125" customWidth="1"/>
    <col min="11532" max="11532" width="16.4140625" customWidth="1"/>
    <col min="11533" max="11533" width="12.08203125" customWidth="1"/>
    <col min="11534" max="11534" width="11.4140625" customWidth="1"/>
    <col min="11535" max="11535" width="13.6640625" customWidth="1"/>
    <col min="11536" max="11536" width="11.4140625" customWidth="1"/>
    <col min="11537" max="11537" width="11.6640625" customWidth="1"/>
    <col min="11538" max="11538" width="14.83203125" customWidth="1"/>
    <col min="11539" max="11539" width="9.1640625" customWidth="1"/>
    <col min="11540" max="11541" width="14.6640625" customWidth="1"/>
    <col min="11542" max="11542" width="12.6640625" customWidth="1"/>
    <col min="11543" max="11544" width="8" customWidth="1"/>
    <col min="11777" max="11777" width="5" customWidth="1"/>
    <col min="11778" max="11778" width="4.33203125" customWidth="1"/>
    <col min="11779" max="11779" width="24.4140625" customWidth="1"/>
    <col min="11780" max="11781" width="5.83203125" customWidth="1"/>
    <col min="11782" max="11782" width="10.08203125" customWidth="1"/>
    <col min="11783" max="11783" width="14.58203125" customWidth="1"/>
    <col min="11784" max="11784" width="15.9140625" customWidth="1"/>
    <col min="11785" max="11785" width="13.9140625" customWidth="1"/>
    <col min="11786" max="11786" width="12.6640625" customWidth="1"/>
    <col min="11787" max="11787" width="12.08203125" customWidth="1"/>
    <col min="11788" max="11788" width="16.4140625" customWidth="1"/>
    <col min="11789" max="11789" width="12.08203125" customWidth="1"/>
    <col min="11790" max="11790" width="11.4140625" customWidth="1"/>
    <col min="11791" max="11791" width="13.6640625" customWidth="1"/>
    <col min="11792" max="11792" width="11.4140625" customWidth="1"/>
    <col min="11793" max="11793" width="11.6640625" customWidth="1"/>
    <col min="11794" max="11794" width="14.83203125" customWidth="1"/>
    <col min="11795" max="11795" width="9.1640625" customWidth="1"/>
    <col min="11796" max="11797" width="14.6640625" customWidth="1"/>
    <col min="11798" max="11798" width="12.6640625" customWidth="1"/>
    <col min="11799" max="11800" width="8" customWidth="1"/>
    <col min="12033" max="12033" width="5" customWidth="1"/>
    <col min="12034" max="12034" width="4.33203125" customWidth="1"/>
    <col min="12035" max="12035" width="24.4140625" customWidth="1"/>
    <col min="12036" max="12037" width="5.83203125" customWidth="1"/>
    <col min="12038" max="12038" width="10.08203125" customWidth="1"/>
    <col min="12039" max="12039" width="14.58203125" customWidth="1"/>
    <col min="12040" max="12040" width="15.9140625" customWidth="1"/>
    <col min="12041" max="12041" width="13.9140625" customWidth="1"/>
    <col min="12042" max="12042" width="12.6640625" customWidth="1"/>
    <col min="12043" max="12043" width="12.08203125" customWidth="1"/>
    <col min="12044" max="12044" width="16.4140625" customWidth="1"/>
    <col min="12045" max="12045" width="12.08203125" customWidth="1"/>
    <col min="12046" max="12046" width="11.4140625" customWidth="1"/>
    <col min="12047" max="12047" width="13.6640625" customWidth="1"/>
    <col min="12048" max="12048" width="11.4140625" customWidth="1"/>
    <col min="12049" max="12049" width="11.6640625" customWidth="1"/>
    <col min="12050" max="12050" width="14.83203125" customWidth="1"/>
    <col min="12051" max="12051" width="9.1640625" customWidth="1"/>
    <col min="12052" max="12053" width="14.6640625" customWidth="1"/>
    <col min="12054" max="12054" width="12.6640625" customWidth="1"/>
    <col min="12055" max="12056" width="8" customWidth="1"/>
    <col min="12289" max="12289" width="5" customWidth="1"/>
    <col min="12290" max="12290" width="4.33203125" customWidth="1"/>
    <col min="12291" max="12291" width="24.4140625" customWidth="1"/>
    <col min="12292" max="12293" width="5.83203125" customWidth="1"/>
    <col min="12294" max="12294" width="10.08203125" customWidth="1"/>
    <col min="12295" max="12295" width="14.58203125" customWidth="1"/>
    <col min="12296" max="12296" width="15.9140625" customWidth="1"/>
    <col min="12297" max="12297" width="13.9140625" customWidth="1"/>
    <col min="12298" max="12298" width="12.6640625" customWidth="1"/>
    <col min="12299" max="12299" width="12.08203125" customWidth="1"/>
    <col min="12300" max="12300" width="16.4140625" customWidth="1"/>
    <col min="12301" max="12301" width="12.08203125" customWidth="1"/>
    <col min="12302" max="12302" width="11.4140625" customWidth="1"/>
    <col min="12303" max="12303" width="13.6640625" customWidth="1"/>
    <col min="12304" max="12304" width="11.4140625" customWidth="1"/>
    <col min="12305" max="12305" width="11.6640625" customWidth="1"/>
    <col min="12306" max="12306" width="14.83203125" customWidth="1"/>
    <col min="12307" max="12307" width="9.1640625" customWidth="1"/>
    <col min="12308" max="12309" width="14.6640625" customWidth="1"/>
    <col min="12310" max="12310" width="12.6640625" customWidth="1"/>
    <col min="12311" max="12312" width="8" customWidth="1"/>
    <col min="12545" max="12545" width="5" customWidth="1"/>
    <col min="12546" max="12546" width="4.33203125" customWidth="1"/>
    <col min="12547" max="12547" width="24.4140625" customWidth="1"/>
    <col min="12548" max="12549" width="5.83203125" customWidth="1"/>
    <col min="12550" max="12550" width="10.08203125" customWidth="1"/>
    <col min="12551" max="12551" width="14.58203125" customWidth="1"/>
    <col min="12552" max="12552" width="15.9140625" customWidth="1"/>
    <col min="12553" max="12553" width="13.9140625" customWidth="1"/>
    <col min="12554" max="12554" width="12.6640625" customWidth="1"/>
    <col min="12555" max="12555" width="12.08203125" customWidth="1"/>
    <col min="12556" max="12556" width="16.4140625" customWidth="1"/>
    <col min="12557" max="12557" width="12.08203125" customWidth="1"/>
    <col min="12558" max="12558" width="11.4140625" customWidth="1"/>
    <col min="12559" max="12559" width="13.6640625" customWidth="1"/>
    <col min="12560" max="12560" width="11.4140625" customWidth="1"/>
    <col min="12561" max="12561" width="11.6640625" customWidth="1"/>
    <col min="12562" max="12562" width="14.83203125" customWidth="1"/>
    <col min="12563" max="12563" width="9.1640625" customWidth="1"/>
    <col min="12564" max="12565" width="14.6640625" customWidth="1"/>
    <col min="12566" max="12566" width="12.6640625" customWidth="1"/>
    <col min="12567" max="12568" width="8" customWidth="1"/>
    <col min="12801" max="12801" width="5" customWidth="1"/>
    <col min="12802" max="12802" width="4.33203125" customWidth="1"/>
    <col min="12803" max="12803" width="24.4140625" customWidth="1"/>
    <col min="12804" max="12805" width="5.83203125" customWidth="1"/>
    <col min="12806" max="12806" width="10.08203125" customWidth="1"/>
    <col min="12807" max="12807" width="14.58203125" customWidth="1"/>
    <col min="12808" max="12808" width="15.9140625" customWidth="1"/>
    <col min="12809" max="12809" width="13.9140625" customWidth="1"/>
    <col min="12810" max="12810" width="12.6640625" customWidth="1"/>
    <col min="12811" max="12811" width="12.08203125" customWidth="1"/>
    <col min="12812" max="12812" width="16.4140625" customWidth="1"/>
    <col min="12813" max="12813" width="12.08203125" customWidth="1"/>
    <col min="12814" max="12814" width="11.4140625" customWidth="1"/>
    <col min="12815" max="12815" width="13.6640625" customWidth="1"/>
    <col min="12816" max="12816" width="11.4140625" customWidth="1"/>
    <col min="12817" max="12817" width="11.6640625" customWidth="1"/>
    <col min="12818" max="12818" width="14.83203125" customWidth="1"/>
    <col min="12819" max="12819" width="9.1640625" customWidth="1"/>
    <col min="12820" max="12821" width="14.6640625" customWidth="1"/>
    <col min="12822" max="12822" width="12.6640625" customWidth="1"/>
    <col min="12823" max="12824" width="8" customWidth="1"/>
    <col min="13057" max="13057" width="5" customWidth="1"/>
    <col min="13058" max="13058" width="4.33203125" customWidth="1"/>
    <col min="13059" max="13059" width="24.4140625" customWidth="1"/>
    <col min="13060" max="13061" width="5.83203125" customWidth="1"/>
    <col min="13062" max="13062" width="10.08203125" customWidth="1"/>
    <col min="13063" max="13063" width="14.58203125" customWidth="1"/>
    <col min="13064" max="13064" width="15.9140625" customWidth="1"/>
    <col min="13065" max="13065" width="13.9140625" customWidth="1"/>
    <col min="13066" max="13066" width="12.6640625" customWidth="1"/>
    <col min="13067" max="13067" width="12.08203125" customWidth="1"/>
    <col min="13068" max="13068" width="16.4140625" customWidth="1"/>
    <col min="13069" max="13069" width="12.08203125" customWidth="1"/>
    <col min="13070" max="13070" width="11.4140625" customWidth="1"/>
    <col min="13071" max="13071" width="13.6640625" customWidth="1"/>
    <col min="13072" max="13072" width="11.4140625" customWidth="1"/>
    <col min="13073" max="13073" width="11.6640625" customWidth="1"/>
    <col min="13074" max="13074" width="14.83203125" customWidth="1"/>
    <col min="13075" max="13075" width="9.1640625" customWidth="1"/>
    <col min="13076" max="13077" width="14.6640625" customWidth="1"/>
    <col min="13078" max="13078" width="12.6640625" customWidth="1"/>
    <col min="13079" max="13080" width="8" customWidth="1"/>
    <col min="13313" max="13313" width="5" customWidth="1"/>
    <col min="13314" max="13314" width="4.33203125" customWidth="1"/>
    <col min="13315" max="13315" width="24.4140625" customWidth="1"/>
    <col min="13316" max="13317" width="5.83203125" customWidth="1"/>
    <col min="13318" max="13318" width="10.08203125" customWidth="1"/>
    <col min="13319" max="13319" width="14.58203125" customWidth="1"/>
    <col min="13320" max="13320" width="15.9140625" customWidth="1"/>
    <col min="13321" max="13321" width="13.9140625" customWidth="1"/>
    <col min="13322" max="13322" width="12.6640625" customWidth="1"/>
    <col min="13323" max="13323" width="12.08203125" customWidth="1"/>
    <col min="13324" max="13324" width="16.4140625" customWidth="1"/>
    <col min="13325" max="13325" width="12.08203125" customWidth="1"/>
    <col min="13326" max="13326" width="11.4140625" customWidth="1"/>
    <col min="13327" max="13327" width="13.6640625" customWidth="1"/>
    <col min="13328" max="13328" width="11.4140625" customWidth="1"/>
    <col min="13329" max="13329" width="11.6640625" customWidth="1"/>
    <col min="13330" max="13330" width="14.83203125" customWidth="1"/>
    <col min="13331" max="13331" width="9.1640625" customWidth="1"/>
    <col min="13332" max="13333" width="14.6640625" customWidth="1"/>
    <col min="13334" max="13334" width="12.6640625" customWidth="1"/>
    <col min="13335" max="13336" width="8" customWidth="1"/>
    <col min="13569" max="13569" width="5" customWidth="1"/>
    <col min="13570" max="13570" width="4.33203125" customWidth="1"/>
    <col min="13571" max="13571" width="24.4140625" customWidth="1"/>
    <col min="13572" max="13573" width="5.83203125" customWidth="1"/>
    <col min="13574" max="13574" width="10.08203125" customWidth="1"/>
    <col min="13575" max="13575" width="14.58203125" customWidth="1"/>
    <col min="13576" max="13576" width="15.9140625" customWidth="1"/>
    <col min="13577" max="13577" width="13.9140625" customWidth="1"/>
    <col min="13578" max="13578" width="12.6640625" customWidth="1"/>
    <col min="13579" max="13579" width="12.08203125" customWidth="1"/>
    <col min="13580" max="13580" width="16.4140625" customWidth="1"/>
    <col min="13581" max="13581" width="12.08203125" customWidth="1"/>
    <col min="13582" max="13582" width="11.4140625" customWidth="1"/>
    <col min="13583" max="13583" width="13.6640625" customWidth="1"/>
    <col min="13584" max="13584" width="11.4140625" customWidth="1"/>
    <col min="13585" max="13585" width="11.6640625" customWidth="1"/>
    <col min="13586" max="13586" width="14.83203125" customWidth="1"/>
    <col min="13587" max="13587" width="9.1640625" customWidth="1"/>
    <col min="13588" max="13589" width="14.6640625" customWidth="1"/>
    <col min="13590" max="13590" width="12.6640625" customWidth="1"/>
    <col min="13591" max="13592" width="8" customWidth="1"/>
    <col min="13825" max="13825" width="5" customWidth="1"/>
    <col min="13826" max="13826" width="4.33203125" customWidth="1"/>
    <col min="13827" max="13827" width="24.4140625" customWidth="1"/>
    <col min="13828" max="13829" width="5.83203125" customWidth="1"/>
    <col min="13830" max="13830" width="10.08203125" customWidth="1"/>
    <col min="13831" max="13831" width="14.58203125" customWidth="1"/>
    <col min="13832" max="13832" width="15.9140625" customWidth="1"/>
    <col min="13833" max="13833" width="13.9140625" customWidth="1"/>
    <col min="13834" max="13834" width="12.6640625" customWidth="1"/>
    <col min="13835" max="13835" width="12.08203125" customWidth="1"/>
    <col min="13836" max="13836" width="16.4140625" customWidth="1"/>
    <col min="13837" max="13837" width="12.08203125" customWidth="1"/>
    <col min="13838" max="13838" width="11.4140625" customWidth="1"/>
    <col min="13839" max="13839" width="13.6640625" customWidth="1"/>
    <col min="13840" max="13840" width="11.4140625" customWidth="1"/>
    <col min="13841" max="13841" width="11.6640625" customWidth="1"/>
    <col min="13842" max="13842" width="14.83203125" customWidth="1"/>
    <col min="13843" max="13843" width="9.1640625" customWidth="1"/>
    <col min="13844" max="13845" width="14.6640625" customWidth="1"/>
    <col min="13846" max="13846" width="12.6640625" customWidth="1"/>
    <col min="13847" max="13848" width="8" customWidth="1"/>
    <col min="14081" max="14081" width="5" customWidth="1"/>
    <col min="14082" max="14082" width="4.33203125" customWidth="1"/>
    <col min="14083" max="14083" width="24.4140625" customWidth="1"/>
    <col min="14084" max="14085" width="5.83203125" customWidth="1"/>
    <col min="14086" max="14086" width="10.08203125" customWidth="1"/>
    <col min="14087" max="14087" width="14.58203125" customWidth="1"/>
    <col min="14088" max="14088" width="15.9140625" customWidth="1"/>
    <col min="14089" max="14089" width="13.9140625" customWidth="1"/>
    <col min="14090" max="14090" width="12.6640625" customWidth="1"/>
    <col min="14091" max="14091" width="12.08203125" customWidth="1"/>
    <col min="14092" max="14092" width="16.4140625" customWidth="1"/>
    <col min="14093" max="14093" width="12.08203125" customWidth="1"/>
    <col min="14094" max="14094" width="11.4140625" customWidth="1"/>
    <col min="14095" max="14095" width="13.6640625" customWidth="1"/>
    <col min="14096" max="14096" width="11.4140625" customWidth="1"/>
    <col min="14097" max="14097" width="11.6640625" customWidth="1"/>
    <col min="14098" max="14098" width="14.83203125" customWidth="1"/>
    <col min="14099" max="14099" width="9.1640625" customWidth="1"/>
    <col min="14100" max="14101" width="14.6640625" customWidth="1"/>
    <col min="14102" max="14102" width="12.6640625" customWidth="1"/>
    <col min="14103" max="14104" width="8" customWidth="1"/>
    <col min="14337" max="14337" width="5" customWidth="1"/>
    <col min="14338" max="14338" width="4.33203125" customWidth="1"/>
    <col min="14339" max="14339" width="24.4140625" customWidth="1"/>
    <col min="14340" max="14341" width="5.83203125" customWidth="1"/>
    <col min="14342" max="14342" width="10.08203125" customWidth="1"/>
    <col min="14343" max="14343" width="14.58203125" customWidth="1"/>
    <col min="14344" max="14344" width="15.9140625" customWidth="1"/>
    <col min="14345" max="14345" width="13.9140625" customWidth="1"/>
    <col min="14346" max="14346" width="12.6640625" customWidth="1"/>
    <col min="14347" max="14347" width="12.08203125" customWidth="1"/>
    <col min="14348" max="14348" width="16.4140625" customWidth="1"/>
    <col min="14349" max="14349" width="12.08203125" customWidth="1"/>
    <col min="14350" max="14350" width="11.4140625" customWidth="1"/>
    <col min="14351" max="14351" width="13.6640625" customWidth="1"/>
    <col min="14352" max="14352" width="11.4140625" customWidth="1"/>
    <col min="14353" max="14353" width="11.6640625" customWidth="1"/>
    <col min="14354" max="14354" width="14.83203125" customWidth="1"/>
    <col min="14355" max="14355" width="9.1640625" customWidth="1"/>
    <col min="14356" max="14357" width="14.6640625" customWidth="1"/>
    <col min="14358" max="14358" width="12.6640625" customWidth="1"/>
    <col min="14359" max="14360" width="8" customWidth="1"/>
    <col min="14593" max="14593" width="5" customWidth="1"/>
    <col min="14594" max="14594" width="4.33203125" customWidth="1"/>
    <col min="14595" max="14595" width="24.4140625" customWidth="1"/>
    <col min="14596" max="14597" width="5.83203125" customWidth="1"/>
    <col min="14598" max="14598" width="10.08203125" customWidth="1"/>
    <col min="14599" max="14599" width="14.58203125" customWidth="1"/>
    <col min="14600" max="14600" width="15.9140625" customWidth="1"/>
    <col min="14601" max="14601" width="13.9140625" customWidth="1"/>
    <col min="14602" max="14602" width="12.6640625" customWidth="1"/>
    <col min="14603" max="14603" width="12.08203125" customWidth="1"/>
    <col min="14604" max="14604" width="16.4140625" customWidth="1"/>
    <col min="14605" max="14605" width="12.08203125" customWidth="1"/>
    <col min="14606" max="14606" width="11.4140625" customWidth="1"/>
    <col min="14607" max="14607" width="13.6640625" customWidth="1"/>
    <col min="14608" max="14608" width="11.4140625" customWidth="1"/>
    <col min="14609" max="14609" width="11.6640625" customWidth="1"/>
    <col min="14610" max="14610" width="14.83203125" customWidth="1"/>
    <col min="14611" max="14611" width="9.1640625" customWidth="1"/>
    <col min="14612" max="14613" width="14.6640625" customWidth="1"/>
    <col min="14614" max="14614" width="12.6640625" customWidth="1"/>
    <col min="14615" max="14616" width="8" customWidth="1"/>
    <col min="14849" max="14849" width="5" customWidth="1"/>
    <col min="14850" max="14850" width="4.33203125" customWidth="1"/>
    <col min="14851" max="14851" width="24.4140625" customWidth="1"/>
    <col min="14852" max="14853" width="5.83203125" customWidth="1"/>
    <col min="14854" max="14854" width="10.08203125" customWidth="1"/>
    <col min="14855" max="14855" width="14.58203125" customWidth="1"/>
    <col min="14856" max="14856" width="15.9140625" customWidth="1"/>
    <col min="14857" max="14857" width="13.9140625" customWidth="1"/>
    <col min="14858" max="14858" width="12.6640625" customWidth="1"/>
    <col min="14859" max="14859" width="12.08203125" customWidth="1"/>
    <col min="14860" max="14860" width="16.4140625" customWidth="1"/>
    <col min="14861" max="14861" width="12.08203125" customWidth="1"/>
    <col min="14862" max="14862" width="11.4140625" customWidth="1"/>
    <col min="14863" max="14863" width="13.6640625" customWidth="1"/>
    <col min="14864" max="14864" width="11.4140625" customWidth="1"/>
    <col min="14865" max="14865" width="11.6640625" customWidth="1"/>
    <col min="14866" max="14866" width="14.83203125" customWidth="1"/>
    <col min="14867" max="14867" width="9.1640625" customWidth="1"/>
    <col min="14868" max="14869" width="14.6640625" customWidth="1"/>
    <col min="14870" max="14870" width="12.6640625" customWidth="1"/>
    <col min="14871" max="14872" width="8" customWidth="1"/>
    <col min="15105" max="15105" width="5" customWidth="1"/>
    <col min="15106" max="15106" width="4.33203125" customWidth="1"/>
    <col min="15107" max="15107" width="24.4140625" customWidth="1"/>
    <col min="15108" max="15109" width="5.83203125" customWidth="1"/>
    <col min="15110" max="15110" width="10.08203125" customWidth="1"/>
    <col min="15111" max="15111" width="14.58203125" customWidth="1"/>
    <col min="15112" max="15112" width="15.9140625" customWidth="1"/>
    <col min="15113" max="15113" width="13.9140625" customWidth="1"/>
    <col min="15114" max="15114" width="12.6640625" customWidth="1"/>
    <col min="15115" max="15115" width="12.08203125" customWidth="1"/>
    <col min="15116" max="15116" width="16.4140625" customWidth="1"/>
    <col min="15117" max="15117" width="12.08203125" customWidth="1"/>
    <col min="15118" max="15118" width="11.4140625" customWidth="1"/>
    <col min="15119" max="15119" width="13.6640625" customWidth="1"/>
    <col min="15120" max="15120" width="11.4140625" customWidth="1"/>
    <col min="15121" max="15121" width="11.6640625" customWidth="1"/>
    <col min="15122" max="15122" width="14.83203125" customWidth="1"/>
    <col min="15123" max="15123" width="9.1640625" customWidth="1"/>
    <col min="15124" max="15125" width="14.6640625" customWidth="1"/>
    <col min="15126" max="15126" width="12.6640625" customWidth="1"/>
    <col min="15127" max="15128" width="8" customWidth="1"/>
    <col min="15361" max="15361" width="5" customWidth="1"/>
    <col min="15362" max="15362" width="4.33203125" customWidth="1"/>
    <col min="15363" max="15363" width="24.4140625" customWidth="1"/>
    <col min="15364" max="15365" width="5.83203125" customWidth="1"/>
    <col min="15366" max="15366" width="10.08203125" customWidth="1"/>
    <col min="15367" max="15367" width="14.58203125" customWidth="1"/>
    <col min="15368" max="15368" width="15.9140625" customWidth="1"/>
    <col min="15369" max="15369" width="13.9140625" customWidth="1"/>
    <col min="15370" max="15370" width="12.6640625" customWidth="1"/>
    <col min="15371" max="15371" width="12.08203125" customWidth="1"/>
    <col min="15372" max="15372" width="16.4140625" customWidth="1"/>
    <col min="15373" max="15373" width="12.08203125" customWidth="1"/>
    <col min="15374" max="15374" width="11.4140625" customWidth="1"/>
    <col min="15375" max="15375" width="13.6640625" customWidth="1"/>
    <col min="15376" max="15376" width="11.4140625" customWidth="1"/>
    <col min="15377" max="15377" width="11.6640625" customWidth="1"/>
    <col min="15378" max="15378" width="14.83203125" customWidth="1"/>
    <col min="15379" max="15379" width="9.1640625" customWidth="1"/>
    <col min="15380" max="15381" width="14.6640625" customWidth="1"/>
    <col min="15382" max="15382" width="12.6640625" customWidth="1"/>
    <col min="15383" max="15384" width="8" customWidth="1"/>
    <col min="15617" max="15617" width="5" customWidth="1"/>
    <col min="15618" max="15618" width="4.33203125" customWidth="1"/>
    <col min="15619" max="15619" width="24.4140625" customWidth="1"/>
    <col min="15620" max="15621" width="5.83203125" customWidth="1"/>
    <col min="15622" max="15622" width="10.08203125" customWidth="1"/>
    <col min="15623" max="15623" width="14.58203125" customWidth="1"/>
    <col min="15624" max="15624" width="15.9140625" customWidth="1"/>
    <col min="15625" max="15625" width="13.9140625" customWidth="1"/>
    <col min="15626" max="15626" width="12.6640625" customWidth="1"/>
    <col min="15627" max="15627" width="12.08203125" customWidth="1"/>
    <col min="15628" max="15628" width="16.4140625" customWidth="1"/>
    <col min="15629" max="15629" width="12.08203125" customWidth="1"/>
    <col min="15630" max="15630" width="11.4140625" customWidth="1"/>
    <col min="15631" max="15631" width="13.6640625" customWidth="1"/>
    <col min="15632" max="15632" width="11.4140625" customWidth="1"/>
    <col min="15633" max="15633" width="11.6640625" customWidth="1"/>
    <col min="15634" max="15634" width="14.83203125" customWidth="1"/>
    <col min="15635" max="15635" width="9.1640625" customWidth="1"/>
    <col min="15636" max="15637" width="14.6640625" customWidth="1"/>
    <col min="15638" max="15638" width="12.6640625" customWidth="1"/>
    <col min="15639" max="15640" width="8" customWidth="1"/>
    <col min="15873" max="15873" width="5" customWidth="1"/>
    <col min="15874" max="15874" width="4.33203125" customWidth="1"/>
    <col min="15875" max="15875" width="24.4140625" customWidth="1"/>
    <col min="15876" max="15877" width="5.83203125" customWidth="1"/>
    <col min="15878" max="15878" width="10.08203125" customWidth="1"/>
    <col min="15879" max="15879" width="14.58203125" customWidth="1"/>
    <col min="15880" max="15880" width="15.9140625" customWidth="1"/>
    <col min="15881" max="15881" width="13.9140625" customWidth="1"/>
    <col min="15882" max="15882" width="12.6640625" customWidth="1"/>
    <col min="15883" max="15883" width="12.08203125" customWidth="1"/>
    <col min="15884" max="15884" width="16.4140625" customWidth="1"/>
    <col min="15885" max="15885" width="12.08203125" customWidth="1"/>
    <col min="15886" max="15886" width="11.4140625" customWidth="1"/>
    <col min="15887" max="15887" width="13.6640625" customWidth="1"/>
    <col min="15888" max="15888" width="11.4140625" customWidth="1"/>
    <col min="15889" max="15889" width="11.6640625" customWidth="1"/>
    <col min="15890" max="15890" width="14.83203125" customWidth="1"/>
    <col min="15891" max="15891" width="9.1640625" customWidth="1"/>
    <col min="15892" max="15893" width="14.6640625" customWidth="1"/>
    <col min="15894" max="15894" width="12.6640625" customWidth="1"/>
    <col min="15895" max="15896" width="8" customWidth="1"/>
    <col min="16129" max="16129" width="5" customWidth="1"/>
    <col min="16130" max="16130" width="4.33203125" customWidth="1"/>
    <col min="16131" max="16131" width="24.4140625" customWidth="1"/>
    <col min="16132" max="16133" width="5.83203125" customWidth="1"/>
    <col min="16134" max="16134" width="10.08203125" customWidth="1"/>
    <col min="16135" max="16135" width="14.58203125" customWidth="1"/>
    <col min="16136" max="16136" width="15.9140625" customWidth="1"/>
    <col min="16137" max="16137" width="13.9140625" customWidth="1"/>
    <col min="16138" max="16138" width="12.6640625" customWidth="1"/>
    <col min="16139" max="16139" width="12.08203125" customWidth="1"/>
    <col min="16140" max="16140" width="16.4140625" customWidth="1"/>
    <col min="16141" max="16141" width="12.08203125" customWidth="1"/>
    <col min="16142" max="16142" width="11.4140625" customWidth="1"/>
    <col min="16143" max="16143" width="13.6640625" customWidth="1"/>
    <col min="16144" max="16144" width="11.4140625" customWidth="1"/>
    <col min="16145" max="16145" width="11.6640625" customWidth="1"/>
    <col min="16146" max="16146" width="14.83203125" customWidth="1"/>
    <col min="16147" max="16147" width="9.1640625" customWidth="1"/>
    <col min="16148" max="16149" width="14.6640625" customWidth="1"/>
    <col min="16150" max="16150" width="12.6640625" customWidth="1"/>
    <col min="16151" max="16152" width="8" customWidth="1"/>
  </cols>
  <sheetData>
    <row r="1" spans="2:24" ht="16.5" customHeight="1" x14ac:dyDescent="0.35">
      <c r="B1" s="334"/>
      <c r="C1" s="335" t="s">
        <v>326</v>
      </c>
      <c r="D1" s="336"/>
      <c r="E1" s="336"/>
      <c r="F1" s="335"/>
      <c r="G1" s="335"/>
      <c r="H1" s="335"/>
      <c r="I1" s="335"/>
      <c r="J1" s="335"/>
      <c r="K1" s="335"/>
      <c r="L1" s="335"/>
      <c r="M1" s="335"/>
      <c r="N1" s="335"/>
      <c r="O1" s="335"/>
      <c r="P1" s="335"/>
      <c r="Q1" s="335"/>
      <c r="R1" s="640" t="s">
        <v>400</v>
      </c>
      <c r="S1" s="640"/>
      <c r="T1" s="335"/>
      <c r="U1" s="335"/>
      <c r="V1" s="335"/>
      <c r="W1" s="335"/>
      <c r="X1" s="335"/>
    </row>
    <row r="2" spans="2:24" ht="22.5" customHeight="1" x14ac:dyDescent="0.35">
      <c r="B2" s="641" t="s">
        <v>397</v>
      </c>
      <c r="C2" s="630"/>
      <c r="D2" s="630"/>
      <c r="E2" s="630"/>
      <c r="F2" s="630"/>
      <c r="G2" s="630"/>
      <c r="H2" s="630"/>
      <c r="I2" s="630"/>
      <c r="J2" s="630"/>
      <c r="K2" s="630"/>
      <c r="L2" s="630"/>
      <c r="M2" s="630"/>
      <c r="N2" s="630"/>
      <c r="O2" s="630"/>
      <c r="P2" s="630"/>
      <c r="Q2" s="630"/>
      <c r="R2" s="630"/>
      <c r="S2" s="630"/>
      <c r="T2" s="335"/>
      <c r="U2" s="335"/>
      <c r="V2" s="335"/>
      <c r="W2" s="335"/>
      <c r="X2" s="335"/>
    </row>
    <row r="3" spans="2:24" ht="22.5" customHeight="1" x14ac:dyDescent="0.35">
      <c r="B3" s="642" t="s">
        <v>414</v>
      </c>
      <c r="C3" s="630"/>
      <c r="D3" s="630"/>
      <c r="E3" s="630"/>
      <c r="F3" s="630"/>
      <c r="G3" s="630"/>
      <c r="H3" s="630"/>
      <c r="I3" s="630"/>
      <c r="J3" s="630"/>
      <c r="K3" s="630"/>
      <c r="L3" s="630"/>
      <c r="M3" s="630"/>
      <c r="N3" s="630"/>
      <c r="O3" s="630"/>
      <c r="P3" s="630"/>
      <c r="Q3" s="630"/>
      <c r="R3" s="630"/>
      <c r="S3" s="630"/>
      <c r="T3" s="335"/>
      <c r="U3" s="335"/>
      <c r="V3" s="335"/>
      <c r="W3" s="335"/>
      <c r="X3" s="335"/>
    </row>
    <row r="4" spans="2:24" ht="15.75" customHeight="1" x14ac:dyDescent="0.35">
      <c r="B4" s="334"/>
      <c r="C4" s="335"/>
      <c r="D4" s="335"/>
      <c r="E4" s="335"/>
      <c r="F4" s="335"/>
      <c r="G4" s="335"/>
      <c r="H4" s="335"/>
      <c r="I4" s="335"/>
      <c r="J4" s="335"/>
      <c r="K4" s="335"/>
      <c r="L4" s="335"/>
      <c r="M4" s="335"/>
      <c r="N4" s="335"/>
      <c r="O4" s="335"/>
      <c r="P4" s="335"/>
      <c r="Q4" s="335"/>
      <c r="R4" s="643" t="s">
        <v>160</v>
      </c>
      <c r="S4" s="643"/>
      <c r="T4" s="335"/>
      <c r="U4" s="335"/>
      <c r="V4" s="335"/>
      <c r="W4" s="335"/>
      <c r="X4" s="335"/>
    </row>
    <row r="5" spans="2:24" ht="21" customHeight="1" x14ac:dyDescent="0.35">
      <c r="B5" s="633" t="s">
        <v>0</v>
      </c>
      <c r="C5" s="633" t="s">
        <v>28</v>
      </c>
      <c r="D5" s="644" t="s">
        <v>369</v>
      </c>
      <c r="E5" s="645"/>
      <c r="F5" s="633" t="s">
        <v>370</v>
      </c>
      <c r="G5" s="633" t="s">
        <v>398</v>
      </c>
      <c r="H5" s="644" t="s">
        <v>371</v>
      </c>
      <c r="I5" s="646"/>
      <c r="J5" s="646"/>
      <c r="K5" s="646"/>
      <c r="L5" s="646"/>
      <c r="M5" s="646"/>
      <c r="N5" s="646"/>
      <c r="O5" s="646"/>
      <c r="P5" s="646"/>
      <c r="Q5" s="646"/>
      <c r="R5" s="646"/>
      <c r="S5" s="633" t="s">
        <v>128</v>
      </c>
      <c r="T5" s="335"/>
      <c r="U5" s="335"/>
      <c r="V5" s="335"/>
      <c r="W5" s="335"/>
      <c r="X5" s="335"/>
    </row>
    <row r="6" spans="2:24" ht="15" customHeight="1" x14ac:dyDescent="0.35">
      <c r="B6" s="634"/>
      <c r="C6" s="634"/>
      <c r="D6" s="633" t="s">
        <v>129</v>
      </c>
      <c r="E6" s="633" t="s">
        <v>372</v>
      </c>
      <c r="F6" s="634"/>
      <c r="G6" s="634"/>
      <c r="H6" s="633" t="s">
        <v>373</v>
      </c>
      <c r="I6" s="633" t="s">
        <v>374</v>
      </c>
      <c r="J6" s="637" t="s">
        <v>375</v>
      </c>
      <c r="K6" s="633" t="s">
        <v>376</v>
      </c>
      <c r="L6" s="638" t="s">
        <v>377</v>
      </c>
      <c r="M6" s="638" t="s">
        <v>378</v>
      </c>
      <c r="N6" s="637" t="s">
        <v>379</v>
      </c>
      <c r="O6" s="638" t="s">
        <v>380</v>
      </c>
      <c r="P6" s="638" t="s">
        <v>381</v>
      </c>
      <c r="Q6" s="633" t="s">
        <v>382</v>
      </c>
      <c r="R6" s="633" t="s">
        <v>383</v>
      </c>
      <c r="S6" s="634"/>
      <c r="T6" s="335"/>
      <c r="U6" s="335"/>
      <c r="V6" s="335"/>
      <c r="W6" s="335"/>
      <c r="X6" s="335"/>
    </row>
    <row r="7" spans="2:24" ht="151.5" customHeight="1" x14ac:dyDescent="0.35">
      <c r="B7" s="635"/>
      <c r="C7" s="635"/>
      <c r="D7" s="635"/>
      <c r="E7" s="635"/>
      <c r="F7" s="635"/>
      <c r="G7" s="635"/>
      <c r="H7" s="635"/>
      <c r="I7" s="636"/>
      <c r="J7" s="635"/>
      <c r="K7" s="635"/>
      <c r="L7" s="635"/>
      <c r="M7" s="635"/>
      <c r="N7" s="635"/>
      <c r="O7" s="635"/>
      <c r="P7" s="635"/>
      <c r="Q7" s="635"/>
      <c r="R7" s="635"/>
      <c r="S7" s="635"/>
      <c r="T7" s="335"/>
      <c r="U7" s="335"/>
      <c r="V7" s="335"/>
      <c r="W7" s="335"/>
      <c r="X7" s="335"/>
    </row>
    <row r="8" spans="2:24" ht="31" customHeight="1" x14ac:dyDescent="0.35">
      <c r="B8" s="338" t="s">
        <v>2</v>
      </c>
      <c r="C8" s="339" t="s">
        <v>384</v>
      </c>
      <c r="D8" s="340"/>
      <c r="E8" s="340"/>
      <c r="F8" s="341"/>
      <c r="G8" s="342">
        <f t="shared" ref="G8:R8" si="0">G9+G13+G17</f>
        <v>45313732116</v>
      </c>
      <c r="H8" s="342">
        <f t="shared" si="0"/>
        <v>36170624942</v>
      </c>
      <c r="I8" s="342">
        <f t="shared" si="0"/>
        <v>182805794</v>
      </c>
      <c r="J8" s="342">
        <f t="shared" si="0"/>
        <v>45910240</v>
      </c>
      <c r="K8" s="342">
        <f t="shared" si="0"/>
        <v>491000000</v>
      </c>
      <c r="L8" s="342">
        <f t="shared" si="0"/>
        <v>409105200</v>
      </c>
      <c r="M8" s="342">
        <f t="shared" si="0"/>
        <v>36897500</v>
      </c>
      <c r="N8" s="342">
        <f t="shared" si="0"/>
        <v>464044000</v>
      </c>
      <c r="O8" s="342">
        <f t="shared" si="0"/>
        <v>3768856000</v>
      </c>
      <c r="P8" s="342">
        <f t="shared" si="0"/>
        <v>1719690360</v>
      </c>
      <c r="Q8" s="342">
        <f t="shared" si="0"/>
        <v>704320000</v>
      </c>
      <c r="R8" s="342">
        <f t="shared" si="0"/>
        <v>1320478080</v>
      </c>
      <c r="S8" s="342"/>
      <c r="T8" s="343"/>
      <c r="U8" s="336"/>
      <c r="V8" s="336"/>
      <c r="W8" s="336"/>
      <c r="X8" s="336"/>
    </row>
    <row r="9" spans="2:24" ht="26.25" customHeight="1" x14ac:dyDescent="0.35">
      <c r="B9" s="338" t="s">
        <v>6</v>
      </c>
      <c r="C9" s="344" t="s">
        <v>385</v>
      </c>
      <c r="D9" s="340">
        <f>SUM(D10:D12)</f>
        <v>38</v>
      </c>
      <c r="E9" s="340">
        <f>SUM(E10:E12)</f>
        <v>38</v>
      </c>
      <c r="F9" s="345"/>
      <c r="G9" s="342">
        <f>SUM(G10:G12)</f>
        <v>11937160421</v>
      </c>
      <c r="H9" s="342">
        <f t="shared" ref="H9:R9" si="1">SUM(H10:H12)</f>
        <v>10029563140</v>
      </c>
      <c r="I9" s="342">
        <f t="shared" si="1"/>
        <v>50936561</v>
      </c>
      <c r="J9" s="342">
        <f t="shared" si="1"/>
        <v>20609840</v>
      </c>
      <c r="K9" s="342">
        <f t="shared" si="1"/>
        <v>302800000</v>
      </c>
      <c r="L9" s="342">
        <f t="shared" si="1"/>
        <v>7482200</v>
      </c>
      <c r="M9" s="342">
        <f t="shared" si="1"/>
        <v>0</v>
      </c>
      <c r="N9" s="342">
        <f t="shared" si="1"/>
        <v>7932000</v>
      </c>
      <c r="O9" s="342">
        <f t="shared" si="1"/>
        <v>0</v>
      </c>
      <c r="P9" s="342">
        <f t="shared" si="1"/>
        <v>449114760</v>
      </c>
      <c r="Q9" s="342">
        <f t="shared" si="1"/>
        <v>704320000</v>
      </c>
      <c r="R9" s="342">
        <f t="shared" si="1"/>
        <v>364401920</v>
      </c>
      <c r="S9" s="342"/>
      <c r="T9" s="346"/>
      <c r="U9" s="346"/>
      <c r="V9" s="171"/>
      <c r="W9" s="171"/>
      <c r="X9" s="171"/>
    </row>
    <row r="10" spans="2:24" s="418" customFormat="1" ht="25.5" customHeight="1" x14ac:dyDescent="0.35">
      <c r="B10" s="400">
        <v>1</v>
      </c>
      <c r="C10" s="410" t="s">
        <v>386</v>
      </c>
      <c r="D10" s="411">
        <v>16</v>
      </c>
      <c r="E10" s="411">
        <v>16</v>
      </c>
      <c r="F10" s="400">
        <v>1103246</v>
      </c>
      <c r="G10" s="412">
        <f>SUM(H10:R10)</f>
        <v>5172819300</v>
      </c>
      <c r="H10" s="412">
        <v>4175854000</v>
      </c>
      <c r="I10" s="493">
        <v>33819000</v>
      </c>
      <c r="J10" s="412">
        <v>9224840</v>
      </c>
      <c r="K10" s="412">
        <f>230000000+32600000</f>
        <v>262600000</v>
      </c>
      <c r="L10" s="412">
        <v>7482200</v>
      </c>
      <c r="M10" s="412"/>
      <c r="N10" s="412">
        <v>7932000</v>
      </c>
      <c r="O10" s="412"/>
      <c r="P10" s="412">
        <v>208987260</v>
      </c>
      <c r="Q10" s="412">
        <v>309920000</v>
      </c>
      <c r="R10" s="412">
        <v>157000000</v>
      </c>
      <c r="S10" s="417"/>
      <c r="T10" s="405"/>
      <c r="U10" s="405"/>
      <c r="V10" s="402"/>
      <c r="W10" s="402"/>
      <c r="X10" s="402"/>
    </row>
    <row r="11" spans="2:24" s="403" customFormat="1" ht="25.5" customHeight="1" x14ac:dyDescent="0.35">
      <c r="B11" s="399">
        <v>2</v>
      </c>
      <c r="C11" s="347" t="s">
        <v>387</v>
      </c>
      <c r="D11" s="348">
        <v>11</v>
      </c>
      <c r="E11" s="348">
        <v>11</v>
      </c>
      <c r="F11" s="400">
        <v>1103248</v>
      </c>
      <c r="G11" s="349">
        <f>SUM(H11:R11)</f>
        <v>3329809830</v>
      </c>
      <c r="H11" s="349">
        <v>2926155140</v>
      </c>
      <c r="I11" s="349">
        <v>14070670</v>
      </c>
      <c r="J11" s="349">
        <v>4992840</v>
      </c>
      <c r="K11" s="349">
        <v>17200000</v>
      </c>
      <c r="L11" s="349"/>
      <c r="M11" s="349"/>
      <c r="N11" s="349"/>
      <c r="O11" s="349"/>
      <c r="P11" s="349">
        <v>100789260</v>
      </c>
      <c r="Q11" s="349">
        <v>163200000</v>
      </c>
      <c r="R11" s="349">
        <v>103401920</v>
      </c>
      <c r="S11" s="401"/>
      <c r="T11" s="402"/>
      <c r="U11" s="402"/>
      <c r="V11" s="402"/>
      <c r="W11" s="402"/>
      <c r="X11" s="402"/>
    </row>
    <row r="12" spans="2:24" s="403" customFormat="1" ht="25.5" customHeight="1" x14ac:dyDescent="0.35">
      <c r="B12" s="399">
        <v>3</v>
      </c>
      <c r="C12" s="347" t="s">
        <v>388</v>
      </c>
      <c r="D12" s="348">
        <v>11</v>
      </c>
      <c r="E12" s="348">
        <v>11</v>
      </c>
      <c r="F12" s="400">
        <v>1103247</v>
      </c>
      <c r="G12" s="349">
        <f>SUM(H12:R12)</f>
        <v>3434531291</v>
      </c>
      <c r="H12" s="349">
        <v>2927554000</v>
      </c>
      <c r="I12" s="349">
        <v>3046891</v>
      </c>
      <c r="J12" s="349">
        <v>6392160</v>
      </c>
      <c r="K12" s="349">
        <v>23000000</v>
      </c>
      <c r="L12" s="349">
        <v>0</v>
      </c>
      <c r="M12" s="349">
        <v>0</v>
      </c>
      <c r="N12" s="349">
        <v>0</v>
      </c>
      <c r="O12" s="349">
        <v>0</v>
      </c>
      <c r="P12" s="349">
        <v>139338240</v>
      </c>
      <c r="Q12" s="349">
        <v>231200000</v>
      </c>
      <c r="R12" s="349">
        <v>104000000</v>
      </c>
      <c r="S12" s="404"/>
      <c r="T12" s="405"/>
      <c r="U12" s="405"/>
      <c r="V12" s="402"/>
      <c r="W12" s="402"/>
      <c r="X12" s="402"/>
    </row>
    <row r="13" spans="2:24" s="403" customFormat="1" ht="23.25" customHeight="1" x14ac:dyDescent="0.35">
      <c r="B13" s="406" t="s">
        <v>8</v>
      </c>
      <c r="C13" s="407" t="s">
        <v>389</v>
      </c>
      <c r="D13" s="408">
        <f>SUM(D14:D16)</f>
        <v>57</v>
      </c>
      <c r="E13" s="408">
        <f>SUM(E14:E16)</f>
        <v>57</v>
      </c>
      <c r="F13" s="406"/>
      <c r="G13" s="409">
        <f>SUM(G14:G16)</f>
        <v>20676982617</v>
      </c>
      <c r="H13" s="409">
        <f t="shared" ref="H13:R13" si="2">SUM(H14:H16)</f>
        <v>16306558000</v>
      </c>
      <c r="I13" s="409">
        <f t="shared" si="2"/>
        <v>72478117</v>
      </c>
      <c r="J13" s="409">
        <f t="shared" si="2"/>
        <v>0</v>
      </c>
      <c r="K13" s="409">
        <f t="shared" si="2"/>
        <v>113400000</v>
      </c>
      <c r="L13" s="409">
        <f t="shared" si="2"/>
        <v>212160000</v>
      </c>
      <c r="M13" s="409">
        <f t="shared" si="2"/>
        <v>36897500</v>
      </c>
      <c r="N13" s="409">
        <f t="shared" si="2"/>
        <v>263752000</v>
      </c>
      <c r="O13" s="409">
        <f t="shared" si="2"/>
        <v>2333387000</v>
      </c>
      <c r="P13" s="409">
        <f t="shared" si="2"/>
        <v>745350000</v>
      </c>
      <c r="Q13" s="409">
        <f t="shared" si="2"/>
        <v>0</v>
      </c>
      <c r="R13" s="409">
        <f t="shared" si="2"/>
        <v>593000000</v>
      </c>
      <c r="S13" s="409"/>
      <c r="T13" s="171"/>
      <c r="U13" s="171"/>
      <c r="V13" s="171"/>
      <c r="W13" s="171"/>
      <c r="X13" s="171"/>
    </row>
    <row r="14" spans="2:24" s="403" customFormat="1" ht="23.25" customHeight="1" x14ac:dyDescent="0.35">
      <c r="B14" s="400">
        <v>1</v>
      </c>
      <c r="C14" s="410" t="s">
        <v>390</v>
      </c>
      <c r="D14" s="411">
        <v>21</v>
      </c>
      <c r="E14" s="411">
        <v>21</v>
      </c>
      <c r="F14" s="400">
        <v>1103256</v>
      </c>
      <c r="G14" s="412">
        <f>SUM(H14:R14)</f>
        <v>7287189700</v>
      </c>
      <c r="H14" s="412">
        <v>5797640000</v>
      </c>
      <c r="I14" s="493">
        <v>22213000</v>
      </c>
      <c r="J14" s="412"/>
      <c r="K14" s="412">
        <v>45600000</v>
      </c>
      <c r="L14" s="412">
        <v>77039700</v>
      </c>
      <c r="M14" s="412">
        <v>8570000</v>
      </c>
      <c r="N14" s="412">
        <v>103120000</v>
      </c>
      <c r="O14" s="412">
        <v>708257000</v>
      </c>
      <c r="P14" s="412">
        <v>303750000</v>
      </c>
      <c r="Q14" s="412"/>
      <c r="R14" s="412">
        <v>221000000</v>
      </c>
      <c r="S14" s="413"/>
      <c r="T14" s="402"/>
      <c r="U14" s="405"/>
      <c r="V14" s="402"/>
      <c r="W14" s="402"/>
      <c r="X14" s="402"/>
    </row>
    <row r="15" spans="2:24" s="403" customFormat="1" ht="23.25" customHeight="1" x14ac:dyDescent="0.35">
      <c r="B15" s="400">
        <v>2</v>
      </c>
      <c r="C15" s="347" t="s">
        <v>391</v>
      </c>
      <c r="D15" s="348">
        <v>20</v>
      </c>
      <c r="E15" s="348">
        <v>20</v>
      </c>
      <c r="F15" s="400">
        <v>1094991</v>
      </c>
      <c r="G15" s="349">
        <f>SUM(H15:R15)</f>
        <v>7098018313</v>
      </c>
      <c r="H15" s="349">
        <v>5921693000</v>
      </c>
      <c r="I15" s="494">
        <v>19105113</v>
      </c>
      <c r="J15" s="349"/>
      <c r="K15" s="349">
        <v>32400000</v>
      </c>
      <c r="L15" s="349">
        <v>70608200</v>
      </c>
      <c r="M15" s="349">
        <v>16320000</v>
      </c>
      <c r="N15" s="349">
        <v>71392000</v>
      </c>
      <c r="O15" s="349">
        <v>544050000</v>
      </c>
      <c r="P15" s="349">
        <v>213450000</v>
      </c>
      <c r="Q15" s="349"/>
      <c r="R15" s="349">
        <v>209000000</v>
      </c>
      <c r="S15" s="413"/>
      <c r="T15" s="402"/>
      <c r="U15" s="402"/>
      <c r="V15" s="402"/>
      <c r="W15" s="402"/>
      <c r="X15" s="402"/>
    </row>
    <row r="16" spans="2:24" s="403" customFormat="1" ht="23.25" customHeight="1" x14ac:dyDescent="0.35">
      <c r="B16" s="400">
        <v>3</v>
      </c>
      <c r="C16" s="347" t="s">
        <v>392</v>
      </c>
      <c r="D16" s="348">
        <v>16</v>
      </c>
      <c r="E16" s="348">
        <v>16</v>
      </c>
      <c r="F16" s="400">
        <v>1094985</v>
      </c>
      <c r="G16" s="349">
        <f>SUM(H16:R16)</f>
        <v>6291774604</v>
      </c>
      <c r="H16" s="349">
        <v>4587225000</v>
      </c>
      <c r="I16" s="349">
        <v>31160004</v>
      </c>
      <c r="J16" s="349"/>
      <c r="K16" s="349">
        <v>35400000</v>
      </c>
      <c r="L16" s="349">
        <v>64512100</v>
      </c>
      <c r="M16" s="349">
        <v>12007500</v>
      </c>
      <c r="N16" s="349">
        <v>89240000</v>
      </c>
      <c r="O16" s="349">
        <v>1081080000</v>
      </c>
      <c r="P16" s="349">
        <v>228150000</v>
      </c>
      <c r="Q16" s="349"/>
      <c r="R16" s="349">
        <v>163000000</v>
      </c>
      <c r="S16" s="413"/>
      <c r="T16" s="402"/>
      <c r="U16" s="402"/>
      <c r="V16" s="402"/>
      <c r="W16" s="402"/>
      <c r="X16" s="402"/>
    </row>
    <row r="17" spans="2:24" s="403" customFormat="1" ht="25.5" customHeight="1" x14ac:dyDescent="0.35">
      <c r="B17" s="406" t="s">
        <v>9</v>
      </c>
      <c r="C17" s="407" t="s">
        <v>393</v>
      </c>
      <c r="D17" s="408">
        <f>SUM(D18:D19)</f>
        <v>34</v>
      </c>
      <c r="E17" s="408">
        <f>SUM(E18:E19)</f>
        <v>33</v>
      </c>
      <c r="F17" s="414"/>
      <c r="G17" s="415">
        <f>SUM(G18:G19)</f>
        <v>12699589078</v>
      </c>
      <c r="H17" s="415">
        <f t="shared" ref="H17:R17" si="3">SUM(H18:H19)</f>
        <v>9834503802</v>
      </c>
      <c r="I17" s="415">
        <f t="shared" si="3"/>
        <v>59391116</v>
      </c>
      <c r="J17" s="415">
        <f t="shared" si="3"/>
        <v>25300400</v>
      </c>
      <c r="K17" s="415">
        <f t="shared" si="3"/>
        <v>74800000</v>
      </c>
      <c r="L17" s="415">
        <f t="shared" si="3"/>
        <v>189463000</v>
      </c>
      <c r="M17" s="415">
        <f t="shared" si="3"/>
        <v>0</v>
      </c>
      <c r="N17" s="415">
        <f t="shared" si="3"/>
        <v>192360000</v>
      </c>
      <c r="O17" s="415">
        <f t="shared" si="3"/>
        <v>1435469000</v>
      </c>
      <c r="P17" s="415">
        <f t="shared" si="3"/>
        <v>525225600</v>
      </c>
      <c r="Q17" s="415">
        <f t="shared" si="3"/>
        <v>0</v>
      </c>
      <c r="R17" s="415">
        <f t="shared" si="3"/>
        <v>363076160</v>
      </c>
      <c r="S17" s="415"/>
      <c r="T17" s="171"/>
      <c r="U17" s="171"/>
      <c r="V17" s="171"/>
      <c r="W17" s="171"/>
      <c r="X17" s="171"/>
    </row>
    <row r="18" spans="2:24" s="403" customFormat="1" ht="24.75" customHeight="1" x14ac:dyDescent="0.35">
      <c r="B18" s="400">
        <v>1</v>
      </c>
      <c r="C18" s="410" t="s">
        <v>394</v>
      </c>
      <c r="D18" s="411">
        <v>23</v>
      </c>
      <c r="E18" s="411">
        <v>22</v>
      </c>
      <c r="F18" s="400">
        <v>1103261</v>
      </c>
      <c r="G18" s="412">
        <f>SUM(H18:R18)</f>
        <v>8555845662</v>
      </c>
      <c r="H18" s="412">
        <v>6344682802</v>
      </c>
      <c r="I18" s="493">
        <f>3099000+49533000</f>
        <v>52632000</v>
      </c>
      <c r="J18" s="412">
        <v>20717600</v>
      </c>
      <c r="K18" s="412">
        <v>61200000</v>
      </c>
      <c r="L18" s="412">
        <v>149108700</v>
      </c>
      <c r="M18" s="412"/>
      <c r="N18" s="412">
        <v>158648000</v>
      </c>
      <c r="O18" s="416">
        <v>1105529000</v>
      </c>
      <c r="P18" s="412">
        <v>429251400</v>
      </c>
      <c r="Q18" s="412"/>
      <c r="R18" s="412">
        <v>234076160</v>
      </c>
      <c r="S18" s="413"/>
      <c r="T18" s="402"/>
      <c r="U18" s="402"/>
      <c r="V18" s="402"/>
      <c r="W18" s="402"/>
      <c r="X18" s="402"/>
    </row>
    <row r="19" spans="2:24" s="403" customFormat="1" ht="25.5" customHeight="1" x14ac:dyDescent="0.35">
      <c r="B19" s="400">
        <v>2</v>
      </c>
      <c r="C19" s="347" t="s">
        <v>395</v>
      </c>
      <c r="D19" s="348">
        <v>11</v>
      </c>
      <c r="E19" s="348">
        <v>11</v>
      </c>
      <c r="F19" s="400">
        <v>1094991</v>
      </c>
      <c r="G19" s="349">
        <f>SUM(H19:R19)</f>
        <v>4143743416</v>
      </c>
      <c r="H19" s="349">
        <v>3489821000</v>
      </c>
      <c r="I19" s="349">
        <v>6759116</v>
      </c>
      <c r="J19" s="349">
        <v>4582800</v>
      </c>
      <c r="K19" s="349">
        <v>13600000</v>
      </c>
      <c r="L19" s="349">
        <v>40354300</v>
      </c>
      <c r="M19" s="349"/>
      <c r="N19" s="349">
        <v>33712000</v>
      </c>
      <c r="O19" s="349">
        <v>329940000</v>
      </c>
      <c r="P19" s="349">
        <v>95974200</v>
      </c>
      <c r="Q19" s="349"/>
      <c r="R19" s="349">
        <v>129000000</v>
      </c>
      <c r="S19" s="413"/>
      <c r="T19" s="402"/>
      <c r="U19" s="402"/>
      <c r="V19" s="402"/>
      <c r="W19" s="402"/>
      <c r="X19" s="402"/>
    </row>
    <row r="20" spans="2:24" ht="27" customHeight="1" x14ac:dyDescent="0.35">
      <c r="B20" s="351"/>
      <c r="C20" s="351" t="s">
        <v>396</v>
      </c>
      <c r="D20" s="352">
        <f>D17+D13+D9</f>
        <v>129</v>
      </c>
      <c r="E20" s="352">
        <f>E17+E13+E9</f>
        <v>128</v>
      </c>
      <c r="F20" s="351"/>
      <c r="G20" s="353">
        <f>G17+G13+G9</f>
        <v>45313732116</v>
      </c>
      <c r="H20" s="353">
        <f t="shared" ref="H20:R20" si="4">H17+H13+H9</f>
        <v>36170624942</v>
      </c>
      <c r="I20" s="353">
        <f t="shared" si="4"/>
        <v>182805794</v>
      </c>
      <c r="J20" s="353">
        <f t="shared" si="4"/>
        <v>45910240</v>
      </c>
      <c r="K20" s="353">
        <f t="shared" si="4"/>
        <v>491000000</v>
      </c>
      <c r="L20" s="353">
        <f t="shared" si="4"/>
        <v>409105200</v>
      </c>
      <c r="M20" s="353">
        <f t="shared" si="4"/>
        <v>36897500</v>
      </c>
      <c r="N20" s="353">
        <f t="shared" si="4"/>
        <v>464044000</v>
      </c>
      <c r="O20" s="353">
        <f t="shared" si="4"/>
        <v>3768856000</v>
      </c>
      <c r="P20" s="353">
        <f t="shared" si="4"/>
        <v>1719690360</v>
      </c>
      <c r="Q20" s="353">
        <f t="shared" si="4"/>
        <v>704320000</v>
      </c>
      <c r="R20" s="353">
        <f t="shared" si="4"/>
        <v>1320478080</v>
      </c>
      <c r="S20" s="350"/>
      <c r="T20" s="343"/>
      <c r="U20" s="336"/>
      <c r="V20" s="336"/>
      <c r="W20" s="336"/>
      <c r="X20" s="336"/>
    </row>
    <row r="21" spans="2:24" ht="16.5" customHeight="1" x14ac:dyDescent="0.35">
      <c r="B21" s="354"/>
      <c r="C21" s="354"/>
      <c r="D21" s="354"/>
      <c r="E21" s="354"/>
      <c r="F21" s="354"/>
      <c r="G21" s="354"/>
      <c r="H21" s="354"/>
      <c r="I21" s="354"/>
      <c r="J21" s="354"/>
      <c r="K21" s="354"/>
      <c r="L21" s="354"/>
      <c r="M21" s="354"/>
      <c r="N21" s="354"/>
      <c r="O21" s="354"/>
      <c r="P21" s="354"/>
      <c r="Q21" s="354"/>
      <c r="R21" s="354"/>
      <c r="S21" s="354"/>
      <c r="T21" s="335"/>
      <c r="U21" s="355"/>
      <c r="V21" s="335"/>
      <c r="W21" s="335"/>
      <c r="X21" s="335"/>
    </row>
    <row r="22" spans="2:24" ht="13.5" customHeight="1" x14ac:dyDescent="0.35">
      <c r="B22" s="356"/>
      <c r="C22" s="356"/>
      <c r="D22" s="357"/>
      <c r="E22" s="356"/>
      <c r="F22" s="356"/>
      <c r="G22" s="419"/>
      <c r="H22" s="357"/>
      <c r="I22" s="358"/>
      <c r="J22" s="356"/>
      <c r="K22" s="356"/>
      <c r="L22" s="356"/>
      <c r="M22" s="356"/>
      <c r="N22" s="356"/>
      <c r="O22" s="356"/>
      <c r="P22" s="356"/>
      <c r="Q22" s="356"/>
      <c r="R22" s="356"/>
      <c r="S22" s="356"/>
      <c r="T22" s="355"/>
      <c r="U22" s="335"/>
      <c r="V22" s="335"/>
      <c r="W22" s="335"/>
      <c r="X22" s="335"/>
    </row>
    <row r="23" spans="2:24" ht="13.5" customHeight="1" x14ac:dyDescent="0.35">
      <c r="B23" s="359"/>
      <c r="C23" s="335"/>
      <c r="D23" s="336"/>
      <c r="E23" s="336"/>
      <c r="F23" s="360"/>
      <c r="G23" s="361"/>
      <c r="H23" s="396"/>
      <c r="I23" s="397"/>
      <c r="J23" s="362"/>
      <c r="K23" s="363"/>
      <c r="L23" s="362"/>
      <c r="M23" s="363"/>
      <c r="N23" s="363"/>
      <c r="O23" s="363"/>
      <c r="P23" s="363"/>
      <c r="Q23" s="363"/>
      <c r="R23" s="363"/>
      <c r="S23" s="363"/>
      <c r="T23" s="335"/>
      <c r="U23" s="335"/>
      <c r="V23" s="335"/>
      <c r="W23" s="335"/>
      <c r="X23" s="335"/>
    </row>
    <row r="24" spans="2:24" ht="13.5" customHeight="1" x14ac:dyDescent="0.35">
      <c r="B24" s="359"/>
      <c r="C24" s="335"/>
      <c r="D24" s="336"/>
      <c r="E24" s="336"/>
      <c r="F24" s="360"/>
      <c r="G24" s="396"/>
      <c r="H24" s="396"/>
      <c r="I24" s="397"/>
      <c r="J24" s="397"/>
      <c r="K24" s="363"/>
      <c r="L24" s="362"/>
      <c r="M24" s="363"/>
      <c r="N24" s="363"/>
      <c r="O24" s="363"/>
      <c r="P24" s="363"/>
      <c r="Q24" s="363"/>
      <c r="R24" s="363"/>
      <c r="S24" s="363"/>
      <c r="T24" s="335"/>
      <c r="U24" s="335"/>
      <c r="V24" s="335"/>
      <c r="W24" s="335"/>
      <c r="X24" s="335"/>
    </row>
    <row r="25" spans="2:24" ht="13.5" customHeight="1" x14ac:dyDescent="0.35">
      <c r="B25" s="359"/>
      <c r="C25" s="335"/>
      <c r="D25" s="336"/>
      <c r="E25" s="336"/>
      <c r="F25" s="360"/>
      <c r="G25" s="397"/>
      <c r="H25" s="397"/>
      <c r="I25" s="362"/>
      <c r="J25" s="362"/>
      <c r="K25" s="363"/>
      <c r="L25" s="362"/>
      <c r="M25" s="363"/>
      <c r="N25" s="363"/>
      <c r="O25" s="363"/>
      <c r="P25" s="363"/>
      <c r="Q25" s="363"/>
      <c r="R25" s="363"/>
      <c r="S25" s="363"/>
      <c r="T25" s="335"/>
      <c r="U25" s="335"/>
      <c r="V25" s="335"/>
      <c r="W25" s="335"/>
      <c r="X25" s="335"/>
    </row>
    <row r="26" spans="2:24" ht="13.5" customHeight="1" x14ac:dyDescent="0.35">
      <c r="B26" s="359"/>
      <c r="C26" s="335"/>
      <c r="D26" s="336"/>
      <c r="E26" s="336"/>
      <c r="F26" s="360"/>
      <c r="G26" s="362"/>
      <c r="H26" s="397"/>
      <c r="I26" s="362"/>
      <c r="J26" s="362"/>
      <c r="K26" s="363"/>
      <c r="L26" s="362"/>
      <c r="M26" s="363"/>
      <c r="N26" s="363"/>
      <c r="O26" s="363"/>
      <c r="P26" s="363"/>
      <c r="Q26" s="363"/>
      <c r="R26" s="363"/>
      <c r="S26" s="363"/>
      <c r="T26" s="335"/>
      <c r="U26" s="335"/>
      <c r="V26" s="335"/>
      <c r="W26" s="335"/>
      <c r="X26" s="335"/>
    </row>
    <row r="27" spans="2:24" ht="13.5" customHeight="1" x14ac:dyDescent="0.35">
      <c r="B27" s="359"/>
      <c r="C27" s="335"/>
      <c r="D27" s="336"/>
      <c r="E27" s="336"/>
      <c r="F27" s="360"/>
      <c r="G27" s="362"/>
      <c r="H27" s="397"/>
      <c r="I27" s="362"/>
      <c r="J27" s="362"/>
      <c r="K27" s="363"/>
      <c r="L27" s="362"/>
      <c r="M27" s="363"/>
      <c r="N27" s="363"/>
      <c r="O27" s="363"/>
      <c r="P27" s="363"/>
      <c r="Q27" s="363"/>
      <c r="R27" s="363"/>
      <c r="S27" s="363"/>
      <c r="T27" s="335"/>
      <c r="U27" s="335"/>
      <c r="V27" s="335"/>
      <c r="W27" s="335"/>
      <c r="X27" s="335"/>
    </row>
    <row r="28" spans="2:24" ht="13.5" customHeight="1" x14ac:dyDescent="0.35">
      <c r="B28" s="359"/>
      <c r="C28" s="335"/>
      <c r="D28" s="336"/>
      <c r="E28" s="336"/>
      <c r="F28" s="360"/>
      <c r="G28" s="362"/>
      <c r="H28" s="397"/>
      <c r="I28" s="396"/>
      <c r="J28" s="362"/>
      <c r="K28" s="363"/>
      <c r="L28" s="362"/>
      <c r="M28" s="363"/>
      <c r="N28" s="363"/>
      <c r="O28" s="363"/>
      <c r="P28" s="363"/>
      <c r="Q28" s="363"/>
      <c r="R28" s="363"/>
      <c r="S28" s="363"/>
      <c r="T28" s="335"/>
      <c r="U28" s="335"/>
      <c r="V28" s="335"/>
      <c r="W28" s="335"/>
      <c r="X28" s="335"/>
    </row>
    <row r="29" spans="2:24" ht="13.5" customHeight="1" x14ac:dyDescent="0.35">
      <c r="B29" s="364"/>
      <c r="C29" s="365"/>
      <c r="D29" s="366"/>
      <c r="E29" s="366"/>
      <c r="F29" s="367"/>
      <c r="G29" s="367"/>
      <c r="H29" s="398"/>
      <c r="I29" s="367"/>
      <c r="J29" s="367"/>
      <c r="K29" s="368"/>
      <c r="L29" s="367"/>
      <c r="M29" s="368"/>
      <c r="N29" s="368"/>
      <c r="O29" s="368"/>
      <c r="P29" s="368"/>
      <c r="Q29" s="368"/>
      <c r="R29" s="368"/>
      <c r="S29" s="369"/>
      <c r="T29" s="335"/>
      <c r="U29" s="335"/>
      <c r="V29" s="335"/>
      <c r="W29" s="335"/>
      <c r="X29" s="335"/>
    </row>
    <row r="30" spans="2:24" ht="13.5" customHeight="1" x14ac:dyDescent="0.35">
      <c r="B30" s="359"/>
      <c r="C30" s="335"/>
      <c r="D30" s="336"/>
      <c r="E30" s="336"/>
      <c r="F30" s="360"/>
      <c r="G30" s="362"/>
      <c r="H30" s="362"/>
      <c r="I30" s="362"/>
      <c r="J30" s="362"/>
      <c r="K30" s="363"/>
      <c r="L30" s="362"/>
      <c r="M30" s="363"/>
      <c r="N30" s="363"/>
      <c r="O30" s="363"/>
      <c r="P30" s="363"/>
      <c r="Q30" s="363"/>
      <c r="R30" s="363"/>
      <c r="S30" s="369"/>
      <c r="T30" s="335"/>
      <c r="U30" s="335"/>
      <c r="V30" s="335"/>
      <c r="W30" s="335"/>
      <c r="X30" s="335"/>
    </row>
    <row r="31" spans="2:24" ht="13.5" customHeight="1" x14ac:dyDescent="0.35">
      <c r="B31" s="359"/>
      <c r="C31" s="335"/>
      <c r="D31" s="336"/>
      <c r="E31" s="336"/>
      <c r="F31" s="360"/>
      <c r="G31" s="362"/>
      <c r="H31" s="362"/>
      <c r="I31" s="362"/>
      <c r="J31" s="362"/>
      <c r="K31" s="363"/>
      <c r="L31" s="362"/>
      <c r="M31" s="363"/>
      <c r="N31" s="363"/>
      <c r="O31" s="363"/>
      <c r="P31" s="363"/>
      <c r="Q31" s="363"/>
      <c r="R31" s="363"/>
      <c r="S31" s="369"/>
      <c r="T31" s="335"/>
      <c r="U31" s="335"/>
      <c r="V31" s="335"/>
      <c r="W31" s="335"/>
      <c r="X31" s="335"/>
    </row>
    <row r="32" spans="2:24" ht="13.5" customHeight="1" x14ac:dyDescent="0.35">
      <c r="B32" s="359"/>
      <c r="C32" s="335"/>
      <c r="D32" s="336"/>
      <c r="E32" s="336"/>
      <c r="F32" s="360"/>
      <c r="G32" s="362"/>
      <c r="H32" s="362"/>
      <c r="I32" s="362"/>
      <c r="J32" s="362"/>
      <c r="K32" s="363"/>
      <c r="L32" s="362"/>
      <c r="M32" s="363"/>
      <c r="N32" s="363"/>
      <c r="O32" s="363"/>
      <c r="P32" s="363"/>
      <c r="Q32" s="363"/>
      <c r="R32" s="363"/>
      <c r="S32" s="369"/>
      <c r="T32" s="335"/>
      <c r="U32" s="335"/>
      <c r="V32" s="335"/>
      <c r="W32" s="335"/>
      <c r="X32" s="335"/>
    </row>
    <row r="33" spans="2:24" ht="13.5" customHeight="1" x14ac:dyDescent="0.35">
      <c r="B33" s="359"/>
      <c r="C33" s="335"/>
      <c r="D33" s="336"/>
      <c r="E33" s="336"/>
      <c r="F33" s="360"/>
      <c r="G33" s="362"/>
      <c r="H33" s="362"/>
      <c r="I33" s="362"/>
      <c r="J33" s="362"/>
      <c r="K33" s="363"/>
      <c r="L33" s="362"/>
      <c r="M33" s="363"/>
      <c r="N33" s="363"/>
      <c r="O33" s="363"/>
      <c r="P33" s="363"/>
      <c r="Q33" s="363"/>
      <c r="R33" s="363"/>
      <c r="S33" s="369"/>
      <c r="T33" s="335"/>
      <c r="U33" s="335"/>
      <c r="V33" s="335"/>
      <c r="W33" s="335"/>
      <c r="X33" s="335"/>
    </row>
    <row r="34" spans="2:24" ht="13.5" customHeight="1" x14ac:dyDescent="0.35">
      <c r="B34" s="359"/>
      <c r="C34" s="335"/>
      <c r="D34" s="336"/>
      <c r="E34" s="336"/>
      <c r="F34" s="360"/>
      <c r="G34" s="362"/>
      <c r="H34" s="362"/>
      <c r="I34" s="362"/>
      <c r="J34" s="362"/>
      <c r="K34" s="363"/>
      <c r="L34" s="362"/>
      <c r="M34" s="363"/>
      <c r="N34" s="363"/>
      <c r="O34" s="363"/>
      <c r="P34" s="363"/>
      <c r="Q34" s="363"/>
      <c r="R34" s="363"/>
      <c r="S34" s="369"/>
      <c r="T34" s="335"/>
      <c r="U34" s="335"/>
      <c r="V34" s="335"/>
      <c r="W34" s="335"/>
      <c r="X34" s="335"/>
    </row>
    <row r="35" spans="2:24" ht="13.5" customHeight="1" x14ac:dyDescent="0.35">
      <c r="B35" s="359"/>
      <c r="C35" s="335"/>
      <c r="D35" s="336"/>
      <c r="E35" s="336"/>
      <c r="F35" s="360"/>
      <c r="G35" s="362"/>
      <c r="H35" s="362"/>
      <c r="I35" s="362"/>
      <c r="J35" s="362"/>
      <c r="K35" s="363"/>
      <c r="L35" s="362"/>
      <c r="M35" s="363"/>
      <c r="N35" s="363"/>
      <c r="O35" s="363"/>
      <c r="P35" s="363"/>
      <c r="Q35" s="363"/>
      <c r="R35" s="363"/>
      <c r="S35" s="369"/>
      <c r="T35" s="335"/>
      <c r="U35" s="335"/>
      <c r="V35" s="335"/>
      <c r="W35" s="335"/>
      <c r="X35" s="335"/>
    </row>
    <row r="36" spans="2:24" ht="13.5" customHeight="1" x14ac:dyDescent="0.35">
      <c r="B36" s="359"/>
      <c r="C36" s="335"/>
      <c r="D36" s="336"/>
      <c r="E36" s="336"/>
      <c r="F36" s="360"/>
      <c r="G36" s="362"/>
      <c r="H36" s="362"/>
      <c r="I36" s="362"/>
      <c r="J36" s="362"/>
      <c r="K36" s="363"/>
      <c r="L36" s="362"/>
      <c r="M36" s="363"/>
      <c r="N36" s="363"/>
      <c r="O36" s="363"/>
      <c r="P36" s="363"/>
      <c r="Q36" s="363"/>
      <c r="R36" s="363"/>
      <c r="S36" s="369"/>
      <c r="T36" s="335"/>
      <c r="U36" s="335"/>
      <c r="V36" s="335"/>
      <c r="W36" s="335"/>
      <c r="X36" s="335"/>
    </row>
    <row r="37" spans="2:24" ht="13.5" customHeight="1" x14ac:dyDescent="0.35">
      <c r="B37" s="359"/>
      <c r="C37" s="335"/>
      <c r="D37" s="336"/>
      <c r="E37" s="336"/>
      <c r="F37" s="360"/>
      <c r="G37" s="362"/>
      <c r="H37" s="362"/>
      <c r="I37" s="362"/>
      <c r="J37" s="362"/>
      <c r="K37" s="363"/>
      <c r="L37" s="362"/>
      <c r="M37" s="363"/>
      <c r="N37" s="363"/>
      <c r="O37" s="363"/>
      <c r="P37" s="363"/>
      <c r="Q37" s="363"/>
      <c r="R37" s="363"/>
      <c r="S37" s="369"/>
      <c r="T37" s="335"/>
      <c r="U37" s="335"/>
      <c r="V37" s="335"/>
      <c r="W37" s="335"/>
      <c r="X37" s="335"/>
    </row>
    <row r="38" spans="2:24" ht="13.5" customHeight="1" x14ac:dyDescent="0.35">
      <c r="B38" s="359"/>
      <c r="C38" s="335"/>
      <c r="D38" s="336"/>
      <c r="E38" s="336"/>
      <c r="F38" s="360"/>
      <c r="G38" s="362"/>
      <c r="H38" s="362"/>
      <c r="I38" s="362"/>
      <c r="J38" s="362"/>
      <c r="K38" s="363"/>
      <c r="L38" s="362"/>
      <c r="M38" s="363"/>
      <c r="N38" s="363"/>
      <c r="O38" s="363"/>
      <c r="P38" s="363"/>
      <c r="Q38" s="363"/>
      <c r="R38" s="363"/>
      <c r="S38" s="369"/>
      <c r="T38" s="335"/>
      <c r="U38" s="335"/>
      <c r="V38" s="335"/>
      <c r="W38" s="335"/>
      <c r="X38" s="335"/>
    </row>
    <row r="39" spans="2:24" ht="13.5" customHeight="1" x14ac:dyDescent="0.35">
      <c r="B39" s="359"/>
      <c r="C39" s="335"/>
      <c r="D39" s="336"/>
      <c r="E39" s="336"/>
      <c r="F39" s="360"/>
      <c r="G39" s="362"/>
      <c r="H39" s="362"/>
      <c r="I39" s="362"/>
      <c r="J39" s="362"/>
      <c r="K39" s="363"/>
      <c r="L39" s="362"/>
      <c r="M39" s="363"/>
      <c r="N39" s="363"/>
      <c r="O39" s="363"/>
      <c r="P39" s="363"/>
      <c r="Q39" s="363"/>
      <c r="R39" s="363"/>
      <c r="S39" s="369"/>
      <c r="T39" s="335"/>
      <c r="U39" s="335"/>
      <c r="V39" s="335"/>
      <c r="W39" s="335"/>
      <c r="X39" s="335"/>
    </row>
    <row r="40" spans="2:24" ht="13.5" customHeight="1" x14ac:dyDescent="0.35">
      <c r="B40" s="359"/>
      <c r="C40" s="335"/>
      <c r="D40" s="336"/>
      <c r="E40" s="336"/>
      <c r="F40" s="360"/>
      <c r="G40" s="362"/>
      <c r="H40" s="362"/>
      <c r="I40" s="362"/>
      <c r="J40" s="362"/>
      <c r="K40" s="363"/>
      <c r="L40" s="362"/>
      <c r="M40" s="363"/>
      <c r="N40" s="363"/>
      <c r="O40" s="363"/>
      <c r="P40" s="363"/>
      <c r="Q40" s="363"/>
      <c r="R40" s="363"/>
      <c r="S40" s="369"/>
      <c r="T40" s="335"/>
      <c r="U40" s="335"/>
      <c r="V40" s="335"/>
      <c r="W40" s="335"/>
      <c r="X40" s="335"/>
    </row>
    <row r="41" spans="2:24" ht="13.5" customHeight="1" x14ac:dyDescent="0.35">
      <c r="B41" s="359"/>
      <c r="C41" s="335"/>
      <c r="D41" s="336"/>
      <c r="E41" s="336"/>
      <c r="F41" s="360"/>
      <c r="G41" s="362"/>
      <c r="H41" s="362"/>
      <c r="I41" s="362"/>
      <c r="J41" s="362"/>
      <c r="K41" s="363"/>
      <c r="L41" s="362"/>
      <c r="M41" s="363"/>
      <c r="N41" s="363"/>
      <c r="O41" s="363"/>
      <c r="P41" s="363"/>
      <c r="Q41" s="363"/>
      <c r="R41" s="363"/>
      <c r="S41" s="369"/>
      <c r="T41" s="335"/>
      <c r="U41" s="335"/>
      <c r="V41" s="335"/>
      <c r="W41" s="335"/>
      <c r="X41" s="335"/>
    </row>
    <row r="42" spans="2:24" ht="13.5" customHeight="1" x14ac:dyDescent="0.35">
      <c r="B42" s="359"/>
      <c r="C42" s="335"/>
      <c r="D42" s="336"/>
      <c r="E42" s="336"/>
      <c r="F42" s="360"/>
      <c r="G42" s="362"/>
      <c r="H42" s="362"/>
      <c r="I42" s="362"/>
      <c r="J42" s="362"/>
      <c r="K42" s="363"/>
      <c r="L42" s="362"/>
      <c r="M42" s="363"/>
      <c r="N42" s="363"/>
      <c r="O42" s="363"/>
      <c r="P42" s="363"/>
      <c r="Q42" s="363"/>
      <c r="R42" s="363"/>
      <c r="S42" s="369"/>
      <c r="T42" s="335"/>
      <c r="U42" s="335"/>
      <c r="V42" s="335"/>
      <c r="W42" s="335"/>
      <c r="X42" s="335"/>
    </row>
    <row r="43" spans="2:24" ht="13.5" customHeight="1" x14ac:dyDescent="0.35">
      <c r="B43" s="359"/>
      <c r="C43" s="335"/>
      <c r="D43" s="336"/>
      <c r="E43" s="336"/>
      <c r="F43" s="360"/>
      <c r="G43" s="362"/>
      <c r="H43" s="362"/>
      <c r="I43" s="362"/>
      <c r="J43" s="362"/>
      <c r="K43" s="363"/>
      <c r="L43" s="362"/>
      <c r="M43" s="363"/>
      <c r="N43" s="363"/>
      <c r="O43" s="363"/>
      <c r="P43" s="363"/>
      <c r="Q43" s="363"/>
      <c r="R43" s="363"/>
      <c r="S43" s="369"/>
      <c r="T43" s="335"/>
      <c r="U43" s="335"/>
      <c r="V43" s="335"/>
      <c r="W43" s="335"/>
      <c r="X43" s="335"/>
    </row>
    <row r="44" spans="2:24" ht="13.5" customHeight="1" x14ac:dyDescent="0.35">
      <c r="B44" s="359"/>
      <c r="C44" s="335"/>
      <c r="D44" s="336"/>
      <c r="E44" s="336"/>
      <c r="F44" s="360"/>
      <c r="G44" s="362"/>
      <c r="H44" s="362"/>
      <c r="I44" s="362"/>
      <c r="J44" s="362"/>
      <c r="K44" s="363"/>
      <c r="L44" s="362"/>
      <c r="M44" s="363"/>
      <c r="N44" s="363"/>
      <c r="O44" s="363"/>
      <c r="P44" s="363"/>
      <c r="Q44" s="363"/>
      <c r="R44" s="363"/>
      <c r="S44" s="369"/>
      <c r="T44" s="335"/>
      <c r="U44" s="335"/>
      <c r="V44" s="335"/>
      <c r="W44" s="335"/>
      <c r="X44" s="335"/>
    </row>
    <row r="45" spans="2:24" ht="13.5" customHeight="1" x14ac:dyDescent="0.35">
      <c r="B45" s="359"/>
      <c r="C45" s="335"/>
      <c r="D45" s="336"/>
      <c r="E45" s="336"/>
      <c r="F45" s="360"/>
      <c r="G45" s="362"/>
      <c r="H45" s="362"/>
      <c r="I45" s="362"/>
      <c r="J45" s="362"/>
      <c r="K45" s="363"/>
      <c r="L45" s="362"/>
      <c r="M45" s="363"/>
      <c r="N45" s="363"/>
      <c r="O45" s="363"/>
      <c r="P45" s="363"/>
      <c r="Q45" s="363"/>
      <c r="R45" s="363"/>
      <c r="S45" s="369"/>
      <c r="T45" s="335"/>
      <c r="U45" s="335"/>
      <c r="V45" s="335"/>
      <c r="W45" s="335"/>
      <c r="X45" s="335"/>
    </row>
    <row r="46" spans="2:24" ht="13.5" customHeight="1" x14ac:dyDescent="0.35">
      <c r="B46" s="359"/>
      <c r="C46" s="335"/>
      <c r="D46" s="336"/>
      <c r="E46" s="336"/>
      <c r="F46" s="360"/>
      <c r="G46" s="362"/>
      <c r="H46" s="362"/>
      <c r="I46" s="362"/>
      <c r="J46" s="362"/>
      <c r="K46" s="363"/>
      <c r="L46" s="362"/>
      <c r="M46" s="363"/>
      <c r="N46" s="363"/>
      <c r="O46" s="363"/>
      <c r="P46" s="363"/>
      <c r="Q46" s="363"/>
      <c r="R46" s="363"/>
      <c r="S46" s="369"/>
      <c r="T46" s="335"/>
      <c r="U46" s="335"/>
      <c r="V46" s="335"/>
      <c r="W46" s="335"/>
      <c r="X46" s="335"/>
    </row>
    <row r="47" spans="2:24" ht="13.5" customHeight="1" x14ac:dyDescent="0.35">
      <c r="B47" s="359"/>
      <c r="C47" s="335"/>
      <c r="D47" s="336"/>
      <c r="E47" s="336"/>
      <c r="F47" s="360"/>
      <c r="G47" s="362"/>
      <c r="H47" s="362"/>
      <c r="I47" s="362"/>
      <c r="J47" s="362"/>
      <c r="K47" s="363"/>
      <c r="L47" s="362"/>
      <c r="M47" s="363"/>
      <c r="N47" s="363"/>
      <c r="O47" s="363"/>
      <c r="P47" s="363"/>
      <c r="Q47" s="363"/>
      <c r="R47" s="363"/>
      <c r="S47" s="369"/>
      <c r="T47" s="335"/>
      <c r="U47" s="335"/>
      <c r="V47" s="335"/>
      <c r="W47" s="335"/>
      <c r="X47" s="335"/>
    </row>
    <row r="48" spans="2:24" ht="13.5" customHeight="1" x14ac:dyDescent="0.35">
      <c r="B48" s="364"/>
      <c r="C48" s="365"/>
      <c r="D48" s="366"/>
      <c r="E48" s="366"/>
      <c r="F48" s="370"/>
      <c r="G48" s="370"/>
      <c r="H48" s="370"/>
      <c r="I48" s="370"/>
      <c r="J48" s="370"/>
      <c r="K48" s="363"/>
      <c r="L48" s="370"/>
      <c r="M48" s="363"/>
      <c r="N48" s="363"/>
      <c r="O48" s="363"/>
      <c r="P48" s="363"/>
      <c r="Q48" s="363"/>
      <c r="R48" s="363"/>
      <c r="S48" s="371"/>
      <c r="T48" s="335"/>
      <c r="U48" s="335"/>
      <c r="V48" s="335"/>
      <c r="W48" s="335"/>
      <c r="X48" s="335"/>
    </row>
    <row r="49" spans="2:24" ht="13.5" customHeight="1" x14ac:dyDescent="0.35">
      <c r="B49" s="359"/>
      <c r="C49" s="335"/>
      <c r="D49" s="336"/>
      <c r="E49" s="336"/>
      <c r="F49" s="360"/>
      <c r="G49" s="362"/>
      <c r="H49" s="362"/>
      <c r="I49" s="362"/>
      <c r="J49" s="362"/>
      <c r="K49" s="363"/>
      <c r="L49" s="362"/>
      <c r="M49" s="363"/>
      <c r="N49" s="363"/>
      <c r="O49" s="363"/>
      <c r="P49" s="363"/>
      <c r="Q49" s="363"/>
      <c r="R49" s="363"/>
      <c r="S49" s="369"/>
      <c r="T49" s="335"/>
      <c r="U49" s="335"/>
      <c r="V49" s="335"/>
      <c r="W49" s="335"/>
      <c r="X49" s="335"/>
    </row>
    <row r="50" spans="2:24" ht="13.5" customHeight="1" x14ac:dyDescent="0.35">
      <c r="B50" s="359"/>
      <c r="C50" s="335"/>
      <c r="D50" s="336"/>
      <c r="E50" s="336"/>
      <c r="F50" s="360"/>
      <c r="G50" s="362"/>
      <c r="H50" s="362"/>
      <c r="I50" s="362"/>
      <c r="J50" s="362"/>
      <c r="K50" s="363"/>
      <c r="L50" s="362"/>
      <c r="M50" s="363"/>
      <c r="N50" s="363"/>
      <c r="O50" s="363"/>
      <c r="P50" s="363"/>
      <c r="Q50" s="363"/>
      <c r="R50" s="363"/>
      <c r="S50" s="369"/>
      <c r="T50" s="335"/>
      <c r="U50" s="335"/>
      <c r="V50" s="335"/>
      <c r="W50" s="335"/>
      <c r="X50" s="335"/>
    </row>
    <row r="51" spans="2:24" ht="13.5" customHeight="1" x14ac:dyDescent="0.35">
      <c r="B51" s="359"/>
      <c r="C51" s="335"/>
      <c r="D51" s="336"/>
      <c r="E51" s="336"/>
      <c r="F51" s="360"/>
      <c r="G51" s="362"/>
      <c r="H51" s="362"/>
      <c r="I51" s="362"/>
      <c r="J51" s="362"/>
      <c r="K51" s="363"/>
      <c r="L51" s="362"/>
      <c r="M51" s="363"/>
      <c r="N51" s="363"/>
      <c r="O51" s="363"/>
      <c r="P51" s="363"/>
      <c r="Q51" s="363"/>
      <c r="R51" s="363"/>
      <c r="S51" s="369"/>
      <c r="T51" s="335"/>
      <c r="U51" s="335"/>
      <c r="V51" s="335"/>
      <c r="W51" s="335"/>
      <c r="X51" s="335"/>
    </row>
    <row r="52" spans="2:24" ht="13.5" customHeight="1" x14ac:dyDescent="0.35">
      <c r="B52" s="359"/>
      <c r="C52" s="335"/>
      <c r="D52" s="336"/>
      <c r="E52" s="336"/>
      <c r="F52" s="360"/>
      <c r="G52" s="362"/>
      <c r="H52" s="362"/>
      <c r="I52" s="362"/>
      <c r="J52" s="362"/>
      <c r="K52" s="363"/>
      <c r="L52" s="362"/>
      <c r="M52" s="363"/>
      <c r="N52" s="363"/>
      <c r="O52" s="363"/>
      <c r="P52" s="363"/>
      <c r="Q52" s="363"/>
      <c r="R52" s="363"/>
      <c r="S52" s="369"/>
      <c r="T52" s="335"/>
      <c r="U52" s="335"/>
      <c r="V52" s="335"/>
      <c r="W52" s="335"/>
      <c r="X52" s="335"/>
    </row>
    <row r="53" spans="2:24" ht="13.5" customHeight="1" x14ac:dyDescent="0.35">
      <c r="B53" s="359"/>
      <c r="C53" s="335"/>
      <c r="D53" s="336"/>
      <c r="E53" s="336"/>
      <c r="F53" s="360"/>
      <c r="G53" s="362"/>
      <c r="H53" s="362"/>
      <c r="I53" s="362"/>
      <c r="J53" s="362"/>
      <c r="K53" s="363"/>
      <c r="L53" s="362"/>
      <c r="M53" s="363"/>
      <c r="N53" s="363"/>
      <c r="O53" s="363"/>
      <c r="P53" s="363"/>
      <c r="Q53" s="363"/>
      <c r="R53" s="363"/>
      <c r="S53" s="369"/>
      <c r="T53" s="335"/>
      <c r="U53" s="335"/>
      <c r="V53" s="335"/>
      <c r="W53" s="335"/>
      <c r="X53" s="335"/>
    </row>
    <row r="54" spans="2:24" ht="13.5" customHeight="1" x14ac:dyDescent="0.35">
      <c r="B54" s="359"/>
      <c r="C54" s="335"/>
      <c r="D54" s="336"/>
      <c r="E54" s="336"/>
      <c r="F54" s="360"/>
      <c r="G54" s="362"/>
      <c r="H54" s="362"/>
      <c r="I54" s="362"/>
      <c r="J54" s="362"/>
      <c r="K54" s="363"/>
      <c r="L54" s="362"/>
      <c r="M54" s="363"/>
      <c r="N54" s="363"/>
      <c r="O54" s="363"/>
      <c r="P54" s="363"/>
      <c r="Q54" s="363"/>
      <c r="R54" s="363"/>
      <c r="S54" s="369"/>
      <c r="T54" s="335"/>
      <c r="U54" s="335"/>
      <c r="V54" s="335"/>
      <c r="W54" s="335"/>
      <c r="X54" s="335"/>
    </row>
    <row r="55" spans="2:24" ht="13.5" customHeight="1" x14ac:dyDescent="0.35">
      <c r="B55" s="359"/>
      <c r="C55" s="335"/>
      <c r="D55" s="336"/>
      <c r="E55" s="336"/>
      <c r="F55" s="360"/>
      <c r="G55" s="362"/>
      <c r="H55" s="362"/>
      <c r="I55" s="362"/>
      <c r="J55" s="362"/>
      <c r="K55" s="363"/>
      <c r="L55" s="362"/>
      <c r="M55" s="363"/>
      <c r="N55" s="363"/>
      <c r="O55" s="363"/>
      <c r="P55" s="363"/>
      <c r="Q55" s="363"/>
      <c r="R55" s="363"/>
      <c r="S55" s="369"/>
      <c r="T55" s="335"/>
      <c r="U55" s="335"/>
      <c r="V55" s="335"/>
      <c r="W55" s="335"/>
      <c r="X55" s="335"/>
    </row>
    <row r="56" spans="2:24" ht="13.5" customHeight="1" x14ac:dyDescent="0.35">
      <c r="B56" s="359"/>
      <c r="C56" s="335"/>
      <c r="D56" s="336"/>
      <c r="E56" s="336"/>
      <c r="F56" s="360"/>
      <c r="G56" s="362"/>
      <c r="H56" s="362"/>
      <c r="I56" s="362"/>
      <c r="J56" s="362"/>
      <c r="K56" s="363"/>
      <c r="L56" s="362"/>
      <c r="M56" s="363"/>
      <c r="N56" s="363"/>
      <c r="O56" s="363"/>
      <c r="P56" s="363"/>
      <c r="Q56" s="363"/>
      <c r="R56" s="363"/>
      <c r="S56" s="369"/>
      <c r="T56" s="335"/>
      <c r="U56" s="335"/>
      <c r="V56" s="335"/>
      <c r="W56" s="335"/>
      <c r="X56" s="335"/>
    </row>
    <row r="57" spans="2:24" ht="13.5" customHeight="1" x14ac:dyDescent="0.35">
      <c r="B57" s="359"/>
      <c r="C57" s="372"/>
      <c r="D57" s="373"/>
      <c r="E57" s="373"/>
      <c r="F57" s="360"/>
      <c r="G57" s="362"/>
      <c r="H57" s="362"/>
      <c r="I57" s="362"/>
      <c r="J57" s="362"/>
      <c r="K57" s="363"/>
      <c r="L57" s="362"/>
      <c r="M57" s="363"/>
      <c r="N57" s="363"/>
      <c r="O57" s="363"/>
      <c r="P57" s="363"/>
      <c r="Q57" s="363"/>
      <c r="R57" s="363"/>
      <c r="S57" s="369"/>
      <c r="T57" s="335"/>
      <c r="U57" s="335"/>
      <c r="V57" s="335"/>
      <c r="W57" s="335"/>
      <c r="X57" s="335"/>
    </row>
    <row r="58" spans="2:24" ht="13.5" customHeight="1" x14ac:dyDescent="0.35">
      <c r="B58" s="337"/>
      <c r="C58" s="337"/>
      <c r="D58" s="374"/>
      <c r="E58" s="374"/>
      <c r="F58" s="375"/>
      <c r="G58" s="375"/>
      <c r="H58" s="375"/>
      <c r="I58" s="375"/>
      <c r="J58" s="375"/>
      <c r="K58" s="368"/>
      <c r="L58" s="375"/>
      <c r="M58" s="368"/>
      <c r="N58" s="368"/>
      <c r="O58" s="368"/>
      <c r="P58" s="368"/>
      <c r="Q58" s="368"/>
      <c r="R58" s="368"/>
      <c r="S58" s="376"/>
      <c r="T58" s="335"/>
      <c r="U58" s="335"/>
      <c r="V58" s="335"/>
      <c r="W58" s="335"/>
      <c r="X58" s="335"/>
    </row>
    <row r="59" spans="2:24" x14ac:dyDescent="0.35">
      <c r="B59" s="334"/>
      <c r="C59" s="335"/>
      <c r="D59" s="336"/>
      <c r="E59" s="336"/>
      <c r="F59" s="335"/>
      <c r="G59" s="335"/>
      <c r="H59" s="335"/>
      <c r="I59" s="335"/>
      <c r="J59" s="335"/>
      <c r="K59" s="335"/>
      <c r="L59" s="335"/>
      <c r="M59" s="335"/>
      <c r="N59" s="335"/>
      <c r="O59" s="335"/>
      <c r="P59" s="335"/>
      <c r="Q59" s="335"/>
      <c r="R59" s="335"/>
      <c r="S59" s="335"/>
      <c r="T59" s="335"/>
      <c r="U59" s="335"/>
      <c r="V59" s="335"/>
      <c r="W59" s="335"/>
      <c r="X59" s="335"/>
    </row>
    <row r="60" spans="2:24" ht="14.25" customHeight="1" x14ac:dyDescent="0.35">
      <c r="B60" s="362"/>
      <c r="C60" s="335"/>
      <c r="D60" s="336"/>
      <c r="E60" s="336"/>
      <c r="F60" s="335"/>
      <c r="G60" s="335"/>
      <c r="H60" s="335"/>
      <c r="I60" s="335"/>
      <c r="J60" s="335"/>
      <c r="K60" s="335"/>
      <c r="L60" s="335"/>
      <c r="M60" s="335"/>
      <c r="N60" s="335"/>
      <c r="O60" s="335"/>
      <c r="P60" s="335"/>
      <c r="Q60" s="335"/>
      <c r="R60" s="335"/>
      <c r="S60" s="335"/>
      <c r="T60" s="335"/>
      <c r="U60" s="335"/>
      <c r="V60" s="335"/>
      <c r="W60" s="335"/>
      <c r="X60" s="335"/>
    </row>
    <row r="61" spans="2:24" ht="14.25" customHeight="1" x14ac:dyDescent="0.35">
      <c r="B61" s="362"/>
      <c r="C61" s="360"/>
      <c r="D61" s="336"/>
      <c r="E61" s="336"/>
      <c r="F61" s="360"/>
      <c r="G61" s="335"/>
      <c r="H61" s="335"/>
      <c r="I61" s="335"/>
      <c r="J61" s="335"/>
      <c r="K61" s="335"/>
      <c r="L61" s="335"/>
      <c r="M61" s="335"/>
      <c r="N61" s="335"/>
      <c r="O61" s="335"/>
      <c r="P61" s="335"/>
      <c r="Q61" s="335"/>
      <c r="R61" s="335"/>
      <c r="S61" s="335"/>
      <c r="T61" s="335"/>
      <c r="U61" s="335"/>
      <c r="V61" s="335"/>
      <c r="W61" s="335"/>
      <c r="X61" s="335"/>
    </row>
    <row r="62" spans="2:24" ht="14.25" customHeight="1" x14ac:dyDescent="0.35">
      <c r="B62" s="362"/>
      <c r="C62" s="360"/>
      <c r="D62" s="336"/>
      <c r="E62" s="336"/>
      <c r="F62" s="360"/>
      <c r="G62" s="335"/>
      <c r="H62" s="335"/>
      <c r="I62" s="335"/>
      <c r="J62" s="335"/>
      <c r="K62" s="335"/>
      <c r="L62" s="335"/>
      <c r="M62" s="335"/>
      <c r="N62" s="335"/>
      <c r="O62" s="335"/>
      <c r="P62" s="335"/>
      <c r="Q62" s="335"/>
      <c r="R62" s="335"/>
      <c r="S62" s="335"/>
      <c r="T62" s="335"/>
      <c r="U62" s="335"/>
      <c r="V62" s="335"/>
      <c r="W62" s="335"/>
      <c r="X62" s="335"/>
    </row>
    <row r="63" spans="2:24" ht="14.25" customHeight="1" x14ac:dyDescent="0.35">
      <c r="B63" s="362"/>
      <c r="C63" s="360"/>
      <c r="D63" s="336"/>
      <c r="E63" s="336"/>
      <c r="F63" s="360"/>
      <c r="G63" s="335"/>
      <c r="H63" s="335"/>
      <c r="I63" s="335"/>
      <c r="J63" s="335"/>
      <c r="K63" s="335"/>
      <c r="L63" s="335"/>
      <c r="M63" s="335"/>
      <c r="N63" s="335"/>
      <c r="O63" s="335"/>
      <c r="P63" s="335"/>
      <c r="Q63" s="335"/>
      <c r="R63" s="335"/>
      <c r="S63" s="335"/>
      <c r="T63" s="335"/>
      <c r="U63" s="335"/>
      <c r="V63" s="335"/>
      <c r="W63" s="335"/>
      <c r="X63" s="335"/>
    </row>
    <row r="64" spans="2:24" ht="14.25" customHeight="1" x14ac:dyDescent="0.35">
      <c r="B64" s="362"/>
      <c r="C64" s="360"/>
      <c r="D64" s="336"/>
      <c r="E64" s="336"/>
      <c r="F64" s="360"/>
      <c r="G64" s="335"/>
      <c r="H64" s="335"/>
      <c r="I64" s="335"/>
      <c r="J64" s="335"/>
      <c r="K64" s="335"/>
      <c r="L64" s="335"/>
      <c r="M64" s="335"/>
      <c r="N64" s="335"/>
      <c r="O64" s="335"/>
      <c r="P64" s="335"/>
      <c r="Q64" s="335"/>
      <c r="R64" s="335"/>
      <c r="S64" s="335"/>
      <c r="T64" s="335"/>
      <c r="U64" s="335"/>
      <c r="V64" s="335"/>
      <c r="W64" s="335"/>
      <c r="X64" s="335"/>
    </row>
    <row r="65" spans="2:24" ht="14.25" customHeight="1" x14ac:dyDescent="0.35">
      <c r="B65" s="362"/>
      <c r="C65" s="360"/>
      <c r="D65" s="336"/>
      <c r="E65" s="336"/>
      <c r="F65" s="360"/>
      <c r="G65" s="335"/>
      <c r="H65" s="335"/>
      <c r="I65" s="335"/>
      <c r="J65" s="335"/>
      <c r="K65" s="335"/>
      <c r="L65" s="335"/>
      <c r="M65" s="335"/>
      <c r="N65" s="335"/>
      <c r="O65" s="335"/>
      <c r="P65" s="335"/>
      <c r="Q65" s="335"/>
      <c r="R65" s="335"/>
      <c r="S65" s="335"/>
      <c r="T65" s="335"/>
      <c r="U65" s="335"/>
      <c r="V65" s="335"/>
      <c r="W65" s="335"/>
      <c r="X65" s="335"/>
    </row>
    <row r="66" spans="2:24" ht="14.25" customHeight="1" x14ac:dyDescent="0.35">
      <c r="B66" s="362"/>
      <c r="C66" s="360"/>
      <c r="D66" s="336"/>
      <c r="E66" s="336"/>
      <c r="F66" s="360"/>
      <c r="G66" s="335"/>
      <c r="H66" s="335"/>
      <c r="I66" s="335"/>
      <c r="J66" s="335"/>
      <c r="K66" s="335"/>
      <c r="L66" s="335"/>
      <c r="M66" s="335"/>
      <c r="N66" s="335"/>
      <c r="O66" s="335"/>
      <c r="P66" s="335"/>
      <c r="Q66" s="335"/>
      <c r="R66" s="335"/>
      <c r="S66" s="335"/>
      <c r="T66" s="335"/>
      <c r="U66" s="335"/>
      <c r="V66" s="335"/>
      <c r="W66" s="335"/>
      <c r="X66" s="335"/>
    </row>
    <row r="67" spans="2:24" ht="14.25" customHeight="1" x14ac:dyDescent="0.35">
      <c r="B67" s="362"/>
      <c r="C67" s="360"/>
      <c r="D67" s="336"/>
      <c r="E67" s="336"/>
      <c r="F67" s="360"/>
      <c r="G67" s="335"/>
      <c r="H67" s="335"/>
      <c r="I67" s="335"/>
      <c r="J67" s="335"/>
      <c r="K67" s="335"/>
      <c r="L67" s="335"/>
      <c r="M67" s="335"/>
      <c r="N67" s="335"/>
      <c r="O67" s="335"/>
      <c r="P67" s="335"/>
      <c r="Q67" s="335"/>
      <c r="R67" s="335"/>
      <c r="S67" s="335"/>
      <c r="T67" s="335"/>
      <c r="U67" s="335"/>
      <c r="V67" s="335"/>
      <c r="W67" s="335"/>
      <c r="X67" s="335"/>
    </row>
    <row r="68" spans="2:24" ht="14.25" customHeight="1" x14ac:dyDescent="0.35">
      <c r="B68" s="377"/>
      <c r="C68" s="360"/>
      <c r="D68" s="336"/>
      <c r="E68" s="336"/>
      <c r="F68" s="360"/>
      <c r="G68" s="335"/>
      <c r="H68" s="335"/>
      <c r="I68" s="335"/>
      <c r="J68" s="335"/>
      <c r="K68" s="335"/>
      <c r="L68" s="335"/>
      <c r="M68" s="335"/>
      <c r="N68" s="335"/>
      <c r="O68" s="335"/>
      <c r="P68" s="335"/>
      <c r="Q68" s="335"/>
      <c r="R68" s="335"/>
      <c r="S68" s="335"/>
      <c r="T68" s="335"/>
      <c r="U68" s="335"/>
      <c r="V68" s="335"/>
      <c r="W68" s="335"/>
      <c r="X68" s="335"/>
    </row>
    <row r="69" spans="2:24" ht="12.75" customHeight="1" x14ac:dyDescent="0.35">
      <c r="B69" s="334"/>
      <c r="C69" s="335"/>
      <c r="D69" s="336"/>
      <c r="E69" s="336"/>
      <c r="F69" s="335"/>
      <c r="G69" s="335"/>
      <c r="H69" s="335"/>
      <c r="I69" s="335"/>
      <c r="J69" s="335"/>
      <c r="K69" s="335"/>
      <c r="L69" s="335"/>
      <c r="M69" s="335"/>
      <c r="N69" s="335"/>
      <c r="O69" s="335"/>
      <c r="P69" s="335"/>
      <c r="Q69" s="335"/>
      <c r="R69" s="335"/>
      <c r="S69" s="335"/>
      <c r="T69" s="335"/>
      <c r="U69" s="335"/>
      <c r="V69" s="335"/>
      <c r="W69" s="335"/>
      <c r="X69" s="335"/>
    </row>
    <row r="70" spans="2:24" ht="12.75" customHeight="1" x14ac:dyDescent="0.35">
      <c r="B70" s="334"/>
      <c r="C70" s="335"/>
      <c r="D70" s="336"/>
      <c r="E70" s="336"/>
      <c r="F70" s="335"/>
      <c r="G70" s="378"/>
      <c r="H70" s="378"/>
      <c r="I70" s="378"/>
      <c r="J70" s="378"/>
      <c r="K70" s="335"/>
      <c r="L70" s="378"/>
      <c r="M70" s="335"/>
      <c r="N70" s="335"/>
      <c r="O70" s="335"/>
      <c r="P70" s="335"/>
      <c r="Q70" s="335"/>
      <c r="R70" s="335"/>
      <c r="S70" s="335"/>
      <c r="T70" s="335"/>
      <c r="U70" s="335"/>
      <c r="V70" s="335"/>
      <c r="W70" s="335"/>
      <c r="X70" s="335"/>
    </row>
    <row r="71" spans="2:24" ht="12.75" customHeight="1" x14ac:dyDescent="0.35">
      <c r="B71" s="334"/>
      <c r="C71" s="335"/>
      <c r="D71" s="336"/>
      <c r="E71" s="336"/>
      <c r="F71" s="335"/>
      <c r="G71" s="379"/>
      <c r="H71" s="379"/>
      <c r="I71" s="379"/>
      <c r="J71" s="379"/>
      <c r="K71" s="335"/>
      <c r="L71" s="379"/>
      <c r="M71" s="335"/>
      <c r="N71" s="335"/>
      <c r="O71" s="335"/>
      <c r="P71" s="335"/>
      <c r="Q71" s="335"/>
      <c r="R71" s="335"/>
      <c r="S71" s="335"/>
      <c r="T71" s="335"/>
      <c r="U71" s="335"/>
      <c r="V71" s="335"/>
      <c r="W71" s="335"/>
      <c r="X71" s="335"/>
    </row>
    <row r="72" spans="2:24" ht="12.75" customHeight="1" x14ac:dyDescent="0.35">
      <c r="B72" s="334"/>
      <c r="C72" s="335"/>
      <c r="D72" s="336"/>
      <c r="E72" s="336"/>
      <c r="F72" s="335"/>
      <c r="G72" s="379"/>
      <c r="H72" s="379"/>
      <c r="I72" s="379"/>
      <c r="J72" s="379"/>
      <c r="K72" s="335"/>
      <c r="L72" s="379"/>
      <c r="M72" s="335"/>
      <c r="N72" s="335"/>
      <c r="O72" s="335"/>
      <c r="P72" s="335"/>
      <c r="Q72" s="335"/>
      <c r="R72" s="335"/>
      <c r="S72" s="335"/>
      <c r="T72" s="335"/>
      <c r="U72" s="335"/>
      <c r="V72" s="335"/>
      <c r="W72" s="335"/>
      <c r="X72" s="335"/>
    </row>
    <row r="73" spans="2:24" ht="12.75" customHeight="1" x14ac:dyDescent="0.35">
      <c r="B73" s="334"/>
      <c r="C73" s="335"/>
      <c r="D73" s="336"/>
      <c r="E73" s="336"/>
      <c r="F73" s="335"/>
      <c r="G73" s="379"/>
      <c r="H73" s="379"/>
      <c r="I73" s="379"/>
      <c r="J73" s="379"/>
      <c r="K73" s="335"/>
      <c r="L73" s="379"/>
      <c r="M73" s="335"/>
      <c r="N73" s="335"/>
      <c r="O73" s="335"/>
      <c r="P73" s="335"/>
      <c r="Q73" s="335"/>
      <c r="R73" s="335"/>
      <c r="S73" s="335"/>
      <c r="T73" s="335"/>
      <c r="U73" s="335"/>
      <c r="V73" s="335"/>
      <c r="W73" s="335"/>
      <c r="X73" s="335"/>
    </row>
    <row r="74" spans="2:24" ht="12.75" customHeight="1" x14ac:dyDescent="0.35">
      <c r="B74" s="334"/>
      <c r="C74" s="335"/>
      <c r="D74" s="336"/>
      <c r="E74" s="336"/>
      <c r="F74" s="335"/>
      <c r="G74" s="379"/>
      <c r="H74" s="379"/>
      <c r="I74" s="379"/>
      <c r="J74" s="379"/>
      <c r="K74" s="335"/>
      <c r="L74" s="379"/>
      <c r="M74" s="335"/>
      <c r="N74" s="335"/>
      <c r="O74" s="335"/>
      <c r="P74" s="335"/>
      <c r="Q74" s="335"/>
      <c r="R74" s="335"/>
      <c r="S74" s="335"/>
      <c r="T74" s="335"/>
      <c r="U74" s="335"/>
      <c r="V74" s="335"/>
      <c r="W74" s="335"/>
      <c r="X74" s="335"/>
    </row>
    <row r="75" spans="2:24" ht="12.75" customHeight="1" x14ac:dyDescent="0.35">
      <c r="B75" s="334"/>
      <c r="C75" s="335"/>
      <c r="D75" s="336"/>
      <c r="E75" s="336"/>
      <c r="F75" s="335"/>
      <c r="G75" s="378"/>
      <c r="H75" s="378"/>
      <c r="I75" s="378"/>
      <c r="J75" s="378"/>
      <c r="K75" s="365"/>
      <c r="L75" s="378"/>
      <c r="M75" s="365"/>
      <c r="N75" s="365"/>
      <c r="O75" s="365"/>
      <c r="P75" s="365"/>
      <c r="Q75" s="365"/>
      <c r="R75" s="365"/>
      <c r="S75" s="335"/>
      <c r="T75" s="335"/>
      <c r="U75" s="335"/>
      <c r="V75" s="335"/>
      <c r="W75" s="335"/>
      <c r="X75" s="335"/>
    </row>
    <row r="76" spans="2:24" ht="12.75" customHeight="1" x14ac:dyDescent="0.35">
      <c r="B76" s="334"/>
      <c r="C76" s="335"/>
      <c r="D76" s="336"/>
      <c r="E76" s="336"/>
      <c r="F76" s="335"/>
      <c r="G76" s="378"/>
      <c r="H76" s="378"/>
      <c r="I76" s="378"/>
      <c r="J76" s="378"/>
      <c r="K76" s="365"/>
      <c r="L76" s="378"/>
      <c r="M76" s="365"/>
      <c r="N76" s="365"/>
      <c r="O76" s="365"/>
      <c r="P76" s="365"/>
      <c r="Q76" s="365"/>
      <c r="R76" s="365"/>
      <c r="S76" s="335"/>
      <c r="T76" s="335"/>
      <c r="U76" s="335"/>
      <c r="V76" s="335"/>
      <c r="W76" s="335"/>
      <c r="X76" s="335"/>
    </row>
    <row r="77" spans="2:24" ht="12.75" customHeight="1" x14ac:dyDescent="0.35">
      <c r="B77" s="334"/>
      <c r="C77" s="335"/>
      <c r="D77" s="336"/>
      <c r="E77" s="336"/>
      <c r="F77" s="335"/>
      <c r="G77" s="335"/>
      <c r="H77" s="335"/>
      <c r="I77" s="335"/>
      <c r="J77" s="335"/>
      <c r="K77" s="379"/>
      <c r="L77" s="335"/>
      <c r="M77" s="379"/>
      <c r="N77" s="379"/>
      <c r="O77" s="379"/>
      <c r="P77" s="379"/>
      <c r="Q77" s="379"/>
      <c r="R77" s="379"/>
      <c r="S77" s="335"/>
      <c r="T77" s="335"/>
      <c r="U77" s="335"/>
      <c r="V77" s="335"/>
      <c r="W77" s="335"/>
      <c r="X77" s="335"/>
    </row>
    <row r="78" spans="2:24" ht="12.75" customHeight="1" x14ac:dyDescent="0.35">
      <c r="B78" s="334"/>
      <c r="C78" s="335"/>
      <c r="D78" s="336"/>
      <c r="E78" s="336"/>
      <c r="F78" s="335"/>
      <c r="G78" s="335"/>
      <c r="H78" s="335"/>
      <c r="I78" s="335"/>
      <c r="J78" s="335"/>
      <c r="K78" s="379"/>
      <c r="L78" s="335"/>
      <c r="M78" s="379"/>
      <c r="N78" s="379"/>
      <c r="O78" s="379"/>
      <c r="P78" s="379"/>
      <c r="Q78" s="379"/>
      <c r="R78" s="379"/>
      <c r="S78" s="335"/>
      <c r="T78" s="335"/>
      <c r="U78" s="335"/>
      <c r="V78" s="335"/>
      <c r="W78" s="335"/>
      <c r="X78" s="335"/>
    </row>
    <row r="79" spans="2:24" ht="12.75" customHeight="1" x14ac:dyDescent="0.35">
      <c r="B79" s="334"/>
      <c r="C79" s="335"/>
      <c r="D79" s="336"/>
      <c r="E79" s="336"/>
      <c r="F79" s="335"/>
      <c r="G79" s="335"/>
      <c r="H79" s="335"/>
      <c r="I79" s="335"/>
      <c r="J79" s="335"/>
      <c r="K79" s="379"/>
      <c r="L79" s="335"/>
      <c r="M79" s="379"/>
      <c r="N79" s="379"/>
      <c r="O79" s="379"/>
      <c r="P79" s="379"/>
      <c r="Q79" s="379"/>
      <c r="R79" s="379"/>
      <c r="S79" s="335"/>
      <c r="T79" s="335"/>
      <c r="U79" s="335"/>
      <c r="V79" s="335"/>
      <c r="W79" s="335"/>
      <c r="X79" s="335"/>
    </row>
    <row r="80" spans="2:24" ht="12.75" customHeight="1" x14ac:dyDescent="0.35">
      <c r="B80" s="334"/>
      <c r="C80" s="335"/>
      <c r="D80" s="336"/>
      <c r="E80" s="336"/>
      <c r="F80" s="335"/>
      <c r="G80" s="335"/>
      <c r="H80" s="335"/>
      <c r="I80" s="335"/>
      <c r="J80" s="335"/>
      <c r="K80" s="379"/>
      <c r="L80" s="335"/>
      <c r="M80" s="379"/>
      <c r="N80" s="379"/>
      <c r="O80" s="379"/>
      <c r="P80" s="379"/>
      <c r="Q80" s="379"/>
      <c r="R80" s="379"/>
      <c r="S80" s="335"/>
      <c r="T80" s="335"/>
      <c r="U80" s="335"/>
      <c r="V80" s="335"/>
      <c r="W80" s="335"/>
      <c r="X80" s="335"/>
    </row>
    <row r="81" spans="2:24" ht="12.75" customHeight="1" x14ac:dyDescent="0.35">
      <c r="B81" s="334"/>
      <c r="C81" s="335"/>
      <c r="D81" s="336"/>
      <c r="E81" s="336"/>
      <c r="F81" s="335"/>
      <c r="G81" s="379"/>
      <c r="H81" s="379"/>
      <c r="I81" s="379"/>
      <c r="J81" s="379"/>
      <c r="K81" s="335"/>
      <c r="L81" s="379"/>
      <c r="M81" s="335"/>
      <c r="N81" s="335"/>
      <c r="O81" s="335"/>
      <c r="P81" s="335"/>
      <c r="Q81" s="335"/>
      <c r="R81" s="335"/>
      <c r="S81" s="335"/>
      <c r="T81" s="335"/>
      <c r="U81" s="335"/>
      <c r="V81" s="335"/>
      <c r="W81" s="335"/>
      <c r="X81" s="335"/>
    </row>
    <row r="82" spans="2:24" ht="12.75" customHeight="1" x14ac:dyDescent="0.35">
      <c r="B82" s="334"/>
      <c r="C82" s="335"/>
      <c r="D82" s="336"/>
      <c r="E82" s="336"/>
      <c r="F82" s="335"/>
      <c r="G82" s="335"/>
      <c r="H82" s="335"/>
      <c r="I82" s="335"/>
      <c r="J82" s="335"/>
      <c r="K82" s="379"/>
      <c r="L82" s="335"/>
      <c r="M82" s="379"/>
      <c r="N82" s="379"/>
      <c r="O82" s="379"/>
      <c r="P82" s="379"/>
      <c r="Q82" s="379"/>
      <c r="R82" s="379"/>
      <c r="S82" s="335"/>
      <c r="T82" s="335"/>
      <c r="U82" s="335"/>
      <c r="V82" s="335"/>
      <c r="W82" s="335"/>
      <c r="X82" s="335"/>
    </row>
    <row r="83" spans="2:24" ht="12.75" customHeight="1" x14ac:dyDescent="0.35">
      <c r="B83" s="334"/>
      <c r="C83" s="335"/>
      <c r="D83" s="336"/>
      <c r="E83" s="336"/>
      <c r="F83" s="335"/>
      <c r="G83" s="335"/>
      <c r="H83" s="335"/>
      <c r="I83" s="335"/>
      <c r="J83" s="335"/>
      <c r="K83" s="379"/>
      <c r="L83" s="335"/>
      <c r="M83" s="379"/>
      <c r="N83" s="379"/>
      <c r="O83" s="379"/>
      <c r="P83" s="379"/>
      <c r="Q83" s="379"/>
      <c r="R83" s="379"/>
      <c r="S83" s="335"/>
      <c r="T83" s="335"/>
      <c r="U83" s="335"/>
      <c r="V83" s="335"/>
      <c r="W83" s="335"/>
      <c r="X83" s="335"/>
    </row>
    <row r="84" spans="2:24" ht="12.75" customHeight="1" x14ac:dyDescent="0.35">
      <c r="B84" s="334"/>
      <c r="C84" s="335"/>
      <c r="D84" s="336"/>
      <c r="E84" s="336"/>
      <c r="F84" s="335"/>
      <c r="G84" s="335"/>
      <c r="H84" s="335"/>
      <c r="I84" s="335"/>
      <c r="J84" s="335"/>
      <c r="K84" s="335"/>
      <c r="L84" s="335"/>
      <c r="M84" s="335"/>
      <c r="N84" s="335"/>
      <c r="O84" s="335"/>
      <c r="P84" s="335"/>
      <c r="Q84" s="335"/>
      <c r="R84" s="335"/>
      <c r="S84" s="335"/>
      <c r="T84" s="335"/>
      <c r="U84" s="335"/>
      <c r="V84" s="335"/>
      <c r="W84" s="335"/>
      <c r="X84" s="335"/>
    </row>
    <row r="85" spans="2:24" ht="12.75" customHeight="1" x14ac:dyDescent="0.35">
      <c r="B85" s="334"/>
      <c r="C85" s="335"/>
      <c r="D85" s="336"/>
      <c r="E85" s="336"/>
      <c r="F85" s="335"/>
      <c r="G85" s="378"/>
      <c r="H85" s="378"/>
      <c r="I85" s="378"/>
      <c r="J85" s="378"/>
      <c r="K85" s="335"/>
      <c r="L85" s="378"/>
      <c r="M85" s="335"/>
      <c r="N85" s="335"/>
      <c r="O85" s="335"/>
      <c r="P85" s="335"/>
      <c r="Q85" s="335"/>
      <c r="R85" s="335"/>
      <c r="S85" s="335"/>
      <c r="T85" s="335"/>
      <c r="U85" s="335"/>
      <c r="V85" s="335"/>
      <c r="W85" s="335"/>
      <c r="X85" s="335"/>
    </row>
    <row r="86" spans="2:24" ht="15" customHeight="1" x14ac:dyDescent="0.35">
      <c r="B86" s="334"/>
      <c r="C86" s="335"/>
      <c r="D86" s="336"/>
      <c r="E86" s="336"/>
      <c r="F86" s="335"/>
      <c r="G86" s="335"/>
      <c r="H86" s="335"/>
      <c r="I86" s="335"/>
      <c r="J86" s="335"/>
      <c r="K86" s="335"/>
      <c r="L86" s="335"/>
      <c r="M86" s="335"/>
      <c r="N86" s="335"/>
      <c r="O86" s="335"/>
      <c r="P86" s="335"/>
      <c r="Q86" s="335"/>
      <c r="R86" s="335"/>
      <c r="S86" s="335"/>
      <c r="T86" s="335"/>
      <c r="U86" s="335"/>
      <c r="V86" s="335"/>
      <c r="W86" s="335"/>
      <c r="X86" s="335"/>
    </row>
    <row r="87" spans="2:24" ht="15" customHeight="1" x14ac:dyDescent="0.35">
      <c r="B87" s="334"/>
      <c r="C87" s="335"/>
      <c r="D87" s="336"/>
      <c r="E87" s="336"/>
      <c r="F87" s="335"/>
      <c r="G87" s="335"/>
      <c r="H87" s="335"/>
      <c r="I87" s="335"/>
      <c r="J87" s="335"/>
      <c r="K87" s="335"/>
      <c r="L87" s="335"/>
      <c r="M87" s="335"/>
      <c r="N87" s="335"/>
      <c r="O87" s="335"/>
      <c r="P87" s="335"/>
      <c r="Q87" s="335"/>
      <c r="R87" s="335"/>
      <c r="S87" s="335"/>
      <c r="T87" s="335"/>
      <c r="U87" s="335"/>
      <c r="V87" s="335"/>
      <c r="W87" s="335"/>
      <c r="X87" s="335"/>
    </row>
    <row r="88" spans="2:24" ht="18.75" customHeight="1" x14ac:dyDescent="0.35">
      <c r="B88" s="639"/>
      <c r="C88" s="630"/>
      <c r="D88" s="630"/>
      <c r="E88" s="630"/>
      <c r="F88" s="630"/>
      <c r="G88" s="630"/>
      <c r="H88" s="630"/>
      <c r="I88" s="630"/>
      <c r="J88" s="630"/>
      <c r="K88" s="630"/>
      <c r="L88" s="380"/>
      <c r="M88" s="380"/>
      <c r="N88" s="380"/>
      <c r="O88" s="380"/>
      <c r="P88" s="380"/>
      <c r="Q88" s="380"/>
      <c r="R88" s="380"/>
      <c r="S88" s="335"/>
      <c r="T88" s="335"/>
      <c r="U88" s="335"/>
      <c r="V88" s="335"/>
      <c r="W88" s="335"/>
      <c r="X88" s="335"/>
    </row>
    <row r="89" spans="2:24" ht="15" customHeight="1" x14ac:dyDescent="0.35">
      <c r="B89" s="632"/>
      <c r="C89" s="630"/>
      <c r="D89" s="630"/>
      <c r="E89" s="630"/>
      <c r="F89" s="630"/>
      <c r="G89" s="630"/>
      <c r="H89" s="630"/>
      <c r="I89" s="630"/>
      <c r="J89" s="630"/>
      <c r="K89" s="630"/>
      <c r="L89" s="381"/>
      <c r="M89" s="381"/>
      <c r="N89" s="381"/>
      <c r="O89" s="381"/>
      <c r="P89" s="381"/>
      <c r="Q89" s="381"/>
      <c r="R89" s="381"/>
      <c r="S89" s="335"/>
      <c r="T89" s="335"/>
      <c r="U89" s="335"/>
      <c r="V89" s="335"/>
      <c r="W89" s="335"/>
      <c r="X89" s="335"/>
    </row>
    <row r="90" spans="2:24" ht="15" customHeight="1" x14ac:dyDescent="0.35">
      <c r="B90" s="334"/>
      <c r="C90" s="335"/>
      <c r="D90" s="336"/>
      <c r="E90" s="336"/>
      <c r="F90" s="335"/>
      <c r="G90" s="335"/>
      <c r="H90" s="335"/>
      <c r="I90" s="335"/>
      <c r="J90" s="335"/>
      <c r="K90" s="335"/>
      <c r="L90" s="335"/>
      <c r="M90" s="335"/>
      <c r="N90" s="335"/>
      <c r="O90" s="335"/>
      <c r="P90" s="335"/>
      <c r="Q90" s="335"/>
      <c r="R90" s="335"/>
      <c r="S90" s="335"/>
      <c r="T90" s="335"/>
      <c r="U90" s="335"/>
      <c r="V90" s="335"/>
      <c r="W90" s="335"/>
      <c r="X90" s="335"/>
    </row>
    <row r="91" spans="2:24" ht="18.75" customHeight="1" x14ac:dyDescent="0.35">
      <c r="B91" s="629"/>
      <c r="C91" s="629"/>
      <c r="D91" s="383"/>
      <c r="E91" s="383"/>
      <c r="F91" s="629"/>
      <c r="G91" s="382"/>
      <c r="H91" s="382"/>
      <c r="I91" s="382"/>
      <c r="J91" s="382"/>
      <c r="K91" s="629"/>
      <c r="L91" s="382"/>
      <c r="M91" s="382"/>
      <c r="N91" s="382"/>
      <c r="O91" s="382"/>
      <c r="P91" s="382"/>
      <c r="Q91" s="382"/>
      <c r="R91" s="382"/>
      <c r="S91" s="631"/>
      <c r="T91" s="335"/>
      <c r="U91" s="335"/>
      <c r="V91" s="335"/>
      <c r="W91" s="335"/>
      <c r="X91" s="335"/>
    </row>
    <row r="92" spans="2:24" ht="18.75" customHeight="1" x14ac:dyDescent="0.35">
      <c r="B92" s="630"/>
      <c r="C92" s="630"/>
      <c r="D92" s="383"/>
      <c r="E92" s="383"/>
      <c r="F92" s="630"/>
      <c r="G92" s="382"/>
      <c r="H92" s="382"/>
      <c r="I92" s="382"/>
      <c r="J92" s="382"/>
      <c r="K92" s="630"/>
      <c r="L92" s="382"/>
      <c r="M92" s="382"/>
      <c r="N92" s="382"/>
      <c r="O92" s="382"/>
      <c r="P92" s="382"/>
      <c r="Q92" s="382"/>
      <c r="R92" s="382"/>
      <c r="S92" s="630"/>
      <c r="T92" s="335"/>
      <c r="U92" s="335"/>
      <c r="V92" s="335"/>
      <c r="W92" s="335"/>
      <c r="X92" s="335"/>
    </row>
    <row r="93" spans="2:24" ht="15.75" customHeight="1" x14ac:dyDescent="0.35">
      <c r="B93" s="630"/>
      <c r="C93" s="630"/>
      <c r="D93" s="383"/>
      <c r="E93" s="383"/>
      <c r="F93" s="630"/>
      <c r="G93" s="382"/>
      <c r="H93" s="382"/>
      <c r="I93" s="382"/>
      <c r="J93" s="382"/>
      <c r="K93" s="630"/>
      <c r="L93" s="382"/>
      <c r="M93" s="382"/>
      <c r="N93" s="382"/>
      <c r="O93" s="382"/>
      <c r="P93" s="382"/>
      <c r="Q93" s="382"/>
      <c r="R93" s="382"/>
      <c r="S93" s="630"/>
      <c r="T93" s="335"/>
      <c r="U93" s="335"/>
      <c r="V93" s="335"/>
      <c r="W93" s="335"/>
      <c r="X93" s="335"/>
    </row>
    <row r="94" spans="2:24" ht="15" customHeight="1" x14ac:dyDescent="0.35">
      <c r="B94" s="384"/>
      <c r="C94" s="367"/>
      <c r="D94" s="385"/>
      <c r="E94" s="385"/>
      <c r="F94" s="367"/>
      <c r="G94" s="367"/>
      <c r="H94" s="367"/>
      <c r="I94" s="367"/>
      <c r="J94" s="367"/>
      <c r="K94" s="368"/>
      <c r="L94" s="367"/>
      <c r="M94" s="368"/>
      <c r="N94" s="368"/>
      <c r="O94" s="368"/>
      <c r="P94" s="368"/>
      <c r="Q94" s="368"/>
      <c r="R94" s="368"/>
      <c r="S94" s="363"/>
      <c r="T94" s="335"/>
      <c r="U94" s="335"/>
      <c r="V94" s="335"/>
      <c r="W94" s="335"/>
      <c r="X94" s="335"/>
    </row>
    <row r="95" spans="2:24" ht="15" customHeight="1" x14ac:dyDescent="0.35">
      <c r="B95" s="384"/>
      <c r="C95" s="367"/>
      <c r="D95" s="385"/>
      <c r="E95" s="385"/>
      <c r="F95" s="367"/>
      <c r="G95" s="367"/>
      <c r="H95" s="367"/>
      <c r="I95" s="367"/>
      <c r="J95" s="367"/>
      <c r="K95" s="368"/>
      <c r="L95" s="367"/>
      <c r="M95" s="368"/>
      <c r="N95" s="368"/>
      <c r="O95" s="368"/>
      <c r="P95" s="368"/>
      <c r="Q95" s="368"/>
      <c r="R95" s="368"/>
      <c r="S95" s="363"/>
      <c r="T95" s="335"/>
      <c r="U95" s="335"/>
      <c r="V95" s="335"/>
      <c r="W95" s="335"/>
      <c r="X95" s="335"/>
    </row>
    <row r="96" spans="2:24" ht="15" customHeight="1" x14ac:dyDescent="0.35">
      <c r="B96" s="382"/>
      <c r="C96" s="360"/>
      <c r="D96" s="336"/>
      <c r="E96" s="336"/>
      <c r="F96" s="360"/>
      <c r="G96" s="362"/>
      <c r="H96" s="362"/>
      <c r="I96" s="362"/>
      <c r="J96" s="362"/>
      <c r="K96" s="363"/>
      <c r="L96" s="362"/>
      <c r="M96" s="363"/>
      <c r="N96" s="363"/>
      <c r="O96" s="363"/>
      <c r="P96" s="363"/>
      <c r="Q96" s="363"/>
      <c r="R96" s="363"/>
      <c r="S96" s="363"/>
      <c r="T96" s="335"/>
      <c r="U96" s="335"/>
      <c r="V96" s="335"/>
      <c r="W96" s="335"/>
      <c r="X96" s="335"/>
    </row>
    <row r="97" spans="2:24" ht="15" customHeight="1" x14ac:dyDescent="0.35">
      <c r="B97" s="382"/>
      <c r="C97" s="386"/>
      <c r="D97" s="387"/>
      <c r="E97" s="387"/>
      <c r="F97" s="360"/>
      <c r="G97" s="362"/>
      <c r="H97" s="362"/>
      <c r="I97" s="362"/>
      <c r="J97" s="362"/>
      <c r="K97" s="363"/>
      <c r="L97" s="362"/>
      <c r="M97" s="363"/>
      <c r="N97" s="363"/>
      <c r="O97" s="363"/>
      <c r="P97" s="363"/>
      <c r="Q97" s="363"/>
      <c r="R97" s="363"/>
      <c r="S97" s="363"/>
      <c r="T97" s="335"/>
      <c r="U97" s="335"/>
      <c r="V97" s="335"/>
      <c r="W97" s="335"/>
      <c r="X97" s="335"/>
    </row>
    <row r="98" spans="2:24" ht="15" customHeight="1" x14ac:dyDescent="0.35">
      <c r="B98" s="382"/>
      <c r="C98" s="360"/>
      <c r="D98" s="336"/>
      <c r="E98" s="336"/>
      <c r="F98" s="360"/>
      <c r="G98" s="362"/>
      <c r="H98" s="362"/>
      <c r="I98" s="362"/>
      <c r="J98" s="362"/>
      <c r="K98" s="363"/>
      <c r="L98" s="362"/>
      <c r="M98" s="363"/>
      <c r="N98" s="363"/>
      <c r="O98" s="363"/>
      <c r="P98" s="363"/>
      <c r="Q98" s="363"/>
      <c r="R98" s="363"/>
      <c r="S98" s="363"/>
      <c r="T98" s="335"/>
      <c r="U98" s="335"/>
      <c r="V98" s="335"/>
      <c r="W98" s="335"/>
      <c r="X98" s="335"/>
    </row>
    <row r="99" spans="2:24" ht="15" customHeight="1" x14ac:dyDescent="0.35">
      <c r="B99" s="384"/>
      <c r="C99" s="375"/>
      <c r="D99" s="366"/>
      <c r="E99" s="366"/>
      <c r="F99" s="375"/>
      <c r="G99" s="377"/>
      <c r="H99" s="377"/>
      <c r="I99" s="377"/>
      <c r="J99" s="377"/>
      <c r="K99" s="368"/>
      <c r="L99" s="377"/>
      <c r="M99" s="368"/>
      <c r="N99" s="368"/>
      <c r="O99" s="368"/>
      <c r="P99" s="368"/>
      <c r="Q99" s="368"/>
      <c r="R99" s="368"/>
      <c r="S99" s="363"/>
      <c r="T99" s="335"/>
      <c r="U99" s="335"/>
      <c r="V99" s="335"/>
      <c r="W99" s="335"/>
      <c r="X99" s="335"/>
    </row>
    <row r="100" spans="2:24" ht="15" customHeight="1" x14ac:dyDescent="0.35">
      <c r="B100" s="384"/>
      <c r="C100" s="375"/>
      <c r="D100" s="366"/>
      <c r="E100" s="366"/>
      <c r="F100" s="375"/>
      <c r="G100" s="377"/>
      <c r="H100" s="377"/>
      <c r="I100" s="377"/>
      <c r="J100" s="377"/>
      <c r="K100" s="368"/>
      <c r="L100" s="377"/>
      <c r="M100" s="368"/>
      <c r="N100" s="368"/>
      <c r="O100" s="368"/>
      <c r="P100" s="368"/>
      <c r="Q100" s="368"/>
      <c r="R100" s="368"/>
      <c r="S100" s="363"/>
      <c r="T100" s="335"/>
      <c r="U100" s="335"/>
      <c r="V100" s="335"/>
      <c r="W100" s="335"/>
      <c r="X100" s="335"/>
    </row>
    <row r="101" spans="2:24" ht="15" customHeight="1" x14ac:dyDescent="0.35">
      <c r="B101" s="388"/>
      <c r="C101" s="389"/>
      <c r="D101" s="390"/>
      <c r="E101" s="390"/>
      <c r="F101" s="389"/>
      <c r="G101" s="391"/>
      <c r="H101" s="391"/>
      <c r="I101" s="391"/>
      <c r="J101" s="391"/>
      <c r="K101" s="392"/>
      <c r="L101" s="391"/>
      <c r="M101" s="392"/>
      <c r="N101" s="392"/>
      <c r="O101" s="392"/>
      <c r="P101" s="392"/>
      <c r="Q101" s="392"/>
      <c r="R101" s="392"/>
      <c r="S101" s="335"/>
      <c r="T101" s="335"/>
      <c r="U101" s="335"/>
      <c r="V101" s="335"/>
      <c r="W101" s="335"/>
      <c r="X101" s="335"/>
    </row>
    <row r="102" spans="2:24" ht="15" customHeight="1" x14ac:dyDescent="0.35">
      <c r="B102" s="382"/>
      <c r="C102" s="360"/>
      <c r="D102" s="336"/>
      <c r="E102" s="336"/>
      <c r="F102" s="360"/>
      <c r="G102" s="362"/>
      <c r="H102" s="362"/>
      <c r="I102" s="362"/>
      <c r="J102" s="362"/>
      <c r="K102" s="363"/>
      <c r="L102" s="362"/>
      <c r="M102" s="363"/>
      <c r="N102" s="363"/>
      <c r="O102" s="363"/>
      <c r="P102" s="363"/>
      <c r="Q102" s="363"/>
      <c r="R102" s="363"/>
      <c r="S102" s="363"/>
      <c r="T102" s="335"/>
      <c r="U102" s="335"/>
      <c r="V102" s="335"/>
      <c r="W102" s="335"/>
      <c r="X102" s="335"/>
    </row>
    <row r="103" spans="2:24" ht="15" customHeight="1" x14ac:dyDescent="0.35">
      <c r="B103" s="382"/>
      <c r="C103" s="360"/>
      <c r="D103" s="336"/>
      <c r="E103" s="336"/>
      <c r="F103" s="360"/>
      <c r="G103" s="362"/>
      <c r="H103" s="362"/>
      <c r="I103" s="362"/>
      <c r="J103" s="362"/>
      <c r="K103" s="363"/>
      <c r="L103" s="362"/>
      <c r="M103" s="363"/>
      <c r="N103" s="363"/>
      <c r="O103" s="363"/>
      <c r="P103" s="363"/>
      <c r="Q103" s="363"/>
      <c r="R103" s="363"/>
      <c r="S103" s="363"/>
      <c r="T103" s="335"/>
      <c r="U103" s="335"/>
      <c r="V103" s="335"/>
      <c r="W103" s="335"/>
      <c r="X103" s="335"/>
    </row>
    <row r="104" spans="2:24" ht="15" customHeight="1" x14ac:dyDescent="0.35">
      <c r="B104" s="382"/>
      <c r="C104" s="360"/>
      <c r="D104" s="336"/>
      <c r="E104" s="336"/>
      <c r="F104" s="360"/>
      <c r="G104" s="362"/>
      <c r="H104" s="362"/>
      <c r="I104" s="362"/>
      <c r="J104" s="362"/>
      <c r="K104" s="363"/>
      <c r="L104" s="362"/>
      <c r="M104" s="363"/>
      <c r="N104" s="363"/>
      <c r="O104" s="363"/>
      <c r="P104" s="363"/>
      <c r="Q104" s="363"/>
      <c r="R104" s="363"/>
      <c r="S104" s="363"/>
      <c r="T104" s="335"/>
      <c r="U104" s="335"/>
      <c r="V104" s="335"/>
      <c r="W104" s="335"/>
      <c r="X104" s="335"/>
    </row>
    <row r="105" spans="2:24" ht="15" customHeight="1" x14ac:dyDescent="0.35">
      <c r="B105" s="382"/>
      <c r="C105" s="360"/>
      <c r="D105" s="336"/>
      <c r="E105" s="336"/>
      <c r="F105" s="360"/>
      <c r="G105" s="362"/>
      <c r="H105" s="362"/>
      <c r="I105" s="362"/>
      <c r="J105" s="362"/>
      <c r="K105" s="363"/>
      <c r="L105" s="362"/>
      <c r="M105" s="363"/>
      <c r="N105" s="363"/>
      <c r="O105" s="363"/>
      <c r="P105" s="363"/>
      <c r="Q105" s="363"/>
      <c r="R105" s="363"/>
      <c r="S105" s="363"/>
      <c r="T105" s="335"/>
      <c r="U105" s="335"/>
      <c r="V105" s="335"/>
      <c r="W105" s="335"/>
      <c r="X105" s="335"/>
    </row>
    <row r="106" spans="2:24" ht="15" customHeight="1" x14ac:dyDescent="0.35">
      <c r="B106" s="388"/>
      <c r="C106" s="389"/>
      <c r="D106" s="390"/>
      <c r="E106" s="390"/>
      <c r="F106" s="389"/>
      <c r="G106" s="391"/>
      <c r="H106" s="391"/>
      <c r="I106" s="391"/>
      <c r="J106" s="391"/>
      <c r="K106" s="392"/>
      <c r="L106" s="391"/>
      <c r="M106" s="392"/>
      <c r="N106" s="392"/>
      <c r="O106" s="392"/>
      <c r="P106" s="392"/>
      <c r="Q106" s="392"/>
      <c r="R106" s="392"/>
      <c r="S106" s="363"/>
      <c r="T106" s="335"/>
      <c r="U106" s="335"/>
      <c r="V106" s="335"/>
      <c r="W106" s="335"/>
      <c r="X106" s="335"/>
    </row>
    <row r="107" spans="2:24" ht="15" customHeight="1" x14ac:dyDescent="0.35">
      <c r="B107" s="382"/>
      <c r="C107" s="386"/>
      <c r="D107" s="387"/>
      <c r="E107" s="387"/>
      <c r="F107" s="360"/>
      <c r="G107" s="362"/>
      <c r="H107" s="362"/>
      <c r="I107" s="362"/>
      <c r="J107" s="362"/>
      <c r="K107" s="363"/>
      <c r="L107" s="362"/>
      <c r="M107" s="363"/>
      <c r="N107" s="363"/>
      <c r="O107" s="363"/>
      <c r="P107" s="363"/>
      <c r="Q107" s="363"/>
      <c r="R107" s="363"/>
      <c r="S107" s="363"/>
      <c r="T107" s="335"/>
      <c r="U107" s="335"/>
      <c r="V107" s="335"/>
      <c r="W107" s="335"/>
      <c r="X107" s="335"/>
    </row>
    <row r="108" spans="2:24" ht="15" customHeight="1" x14ac:dyDescent="0.35">
      <c r="B108" s="382"/>
      <c r="C108" s="386"/>
      <c r="D108" s="387"/>
      <c r="E108" s="387"/>
      <c r="F108" s="360"/>
      <c r="G108" s="362"/>
      <c r="H108" s="362"/>
      <c r="I108" s="362"/>
      <c r="J108" s="362"/>
      <c r="K108" s="363"/>
      <c r="L108" s="362"/>
      <c r="M108" s="363"/>
      <c r="N108" s="363"/>
      <c r="O108" s="363"/>
      <c r="P108" s="363"/>
      <c r="Q108" s="363"/>
      <c r="R108" s="363"/>
      <c r="S108" s="363"/>
      <c r="T108" s="335"/>
      <c r="U108" s="335"/>
      <c r="V108" s="335"/>
      <c r="W108" s="335"/>
      <c r="X108" s="335"/>
    </row>
    <row r="109" spans="2:24" ht="15" customHeight="1" x14ac:dyDescent="0.35">
      <c r="B109" s="384"/>
      <c r="C109" s="375"/>
      <c r="D109" s="366"/>
      <c r="E109" s="366"/>
      <c r="F109" s="375"/>
      <c r="G109" s="377"/>
      <c r="H109" s="377"/>
      <c r="I109" s="377"/>
      <c r="J109" s="377"/>
      <c r="K109" s="368"/>
      <c r="L109" s="377"/>
      <c r="M109" s="368"/>
      <c r="N109" s="368"/>
      <c r="O109" s="368"/>
      <c r="P109" s="368"/>
      <c r="Q109" s="368"/>
      <c r="R109" s="368"/>
      <c r="S109" s="363"/>
      <c r="T109" s="335"/>
      <c r="U109" s="335"/>
      <c r="V109" s="335"/>
      <c r="W109" s="335"/>
      <c r="X109" s="335"/>
    </row>
    <row r="110" spans="2:24" ht="15" customHeight="1" x14ac:dyDescent="0.35">
      <c r="B110" s="388"/>
      <c r="C110" s="389"/>
      <c r="D110" s="390"/>
      <c r="E110" s="390"/>
      <c r="F110" s="389"/>
      <c r="G110" s="391"/>
      <c r="H110" s="391"/>
      <c r="I110" s="391"/>
      <c r="J110" s="391"/>
      <c r="K110" s="392"/>
      <c r="L110" s="391"/>
      <c r="M110" s="392"/>
      <c r="N110" s="392"/>
      <c r="O110" s="392"/>
      <c r="P110" s="392"/>
      <c r="Q110" s="392"/>
      <c r="R110" s="392"/>
      <c r="S110" s="363"/>
      <c r="T110" s="335"/>
      <c r="U110" s="335"/>
      <c r="V110" s="335"/>
      <c r="W110" s="335"/>
      <c r="X110" s="335"/>
    </row>
    <row r="111" spans="2:24" ht="15" customHeight="1" x14ac:dyDescent="0.35">
      <c r="B111" s="388"/>
      <c r="C111" s="389"/>
      <c r="D111" s="390"/>
      <c r="E111" s="390"/>
      <c r="F111" s="389"/>
      <c r="G111" s="391"/>
      <c r="H111" s="391"/>
      <c r="I111" s="391"/>
      <c r="J111" s="391"/>
      <c r="K111" s="392"/>
      <c r="L111" s="391"/>
      <c r="M111" s="392"/>
      <c r="N111" s="392"/>
      <c r="O111" s="392"/>
      <c r="P111" s="392"/>
      <c r="Q111" s="392"/>
      <c r="R111" s="392"/>
      <c r="S111" s="363"/>
      <c r="T111" s="335"/>
      <c r="U111" s="335"/>
      <c r="V111" s="335"/>
      <c r="W111" s="335"/>
      <c r="X111" s="335"/>
    </row>
    <row r="112" spans="2:24" ht="15" customHeight="1" x14ac:dyDescent="0.35">
      <c r="B112" s="382"/>
      <c r="C112" s="360"/>
      <c r="D112" s="336"/>
      <c r="E112" s="336"/>
      <c r="F112" s="360"/>
      <c r="G112" s="362"/>
      <c r="H112" s="362"/>
      <c r="I112" s="362"/>
      <c r="J112" s="362"/>
      <c r="K112" s="363"/>
      <c r="L112" s="362"/>
      <c r="M112" s="363"/>
      <c r="N112" s="363"/>
      <c r="O112" s="363"/>
      <c r="P112" s="363"/>
      <c r="Q112" s="363"/>
      <c r="R112" s="363"/>
      <c r="S112" s="363"/>
      <c r="T112" s="335"/>
      <c r="U112" s="335"/>
      <c r="V112" s="335"/>
      <c r="W112" s="335"/>
      <c r="X112" s="335"/>
    </row>
    <row r="113" spans="2:24" ht="15" customHeight="1" x14ac:dyDescent="0.35">
      <c r="B113" s="382"/>
      <c r="C113" s="386"/>
      <c r="D113" s="387"/>
      <c r="E113" s="387"/>
      <c r="F113" s="360"/>
      <c r="G113" s="362"/>
      <c r="H113" s="362"/>
      <c r="I113" s="362"/>
      <c r="J113" s="362"/>
      <c r="K113" s="363"/>
      <c r="L113" s="362"/>
      <c r="M113" s="363"/>
      <c r="N113" s="363"/>
      <c r="O113" s="363"/>
      <c r="P113" s="363"/>
      <c r="Q113" s="363"/>
      <c r="R113" s="363"/>
      <c r="S113" s="363"/>
      <c r="T113" s="335"/>
      <c r="U113" s="335"/>
      <c r="V113" s="335"/>
      <c r="W113" s="335"/>
      <c r="X113" s="335"/>
    </row>
    <row r="114" spans="2:24" ht="15" customHeight="1" x14ac:dyDescent="0.35">
      <c r="B114" s="382"/>
      <c r="C114" s="386"/>
      <c r="D114" s="387"/>
      <c r="E114" s="387"/>
      <c r="F114" s="360"/>
      <c r="G114" s="362"/>
      <c r="H114" s="362"/>
      <c r="I114" s="362"/>
      <c r="J114" s="362"/>
      <c r="K114" s="363"/>
      <c r="L114" s="362"/>
      <c r="M114" s="363"/>
      <c r="N114" s="363"/>
      <c r="O114" s="363"/>
      <c r="P114" s="363"/>
      <c r="Q114" s="363"/>
      <c r="R114" s="363"/>
      <c r="S114" s="363"/>
      <c r="T114" s="335"/>
      <c r="U114" s="335"/>
      <c r="V114" s="335"/>
      <c r="W114" s="335"/>
      <c r="X114" s="335"/>
    </row>
    <row r="115" spans="2:24" ht="15" customHeight="1" x14ac:dyDescent="0.35">
      <c r="B115" s="382"/>
      <c r="C115" s="386"/>
      <c r="D115" s="387"/>
      <c r="E115" s="387"/>
      <c r="F115" s="360"/>
      <c r="G115" s="362"/>
      <c r="H115" s="362"/>
      <c r="I115" s="362"/>
      <c r="J115" s="362"/>
      <c r="K115" s="363"/>
      <c r="L115" s="362"/>
      <c r="M115" s="363"/>
      <c r="N115" s="363"/>
      <c r="O115" s="363"/>
      <c r="P115" s="363"/>
      <c r="Q115" s="363"/>
      <c r="R115" s="363"/>
      <c r="S115" s="363"/>
      <c r="T115" s="335"/>
      <c r="U115" s="335"/>
      <c r="V115" s="335"/>
      <c r="W115" s="335"/>
      <c r="X115" s="335"/>
    </row>
    <row r="116" spans="2:24" ht="15" customHeight="1" x14ac:dyDescent="0.35">
      <c r="B116" s="382"/>
      <c r="C116" s="386"/>
      <c r="D116" s="387"/>
      <c r="E116" s="387"/>
      <c r="F116" s="360"/>
      <c r="G116" s="362"/>
      <c r="H116" s="362"/>
      <c r="I116" s="362"/>
      <c r="J116" s="362"/>
      <c r="K116" s="363"/>
      <c r="L116" s="362"/>
      <c r="M116" s="363"/>
      <c r="N116" s="363"/>
      <c r="O116" s="363"/>
      <c r="P116" s="363"/>
      <c r="Q116" s="363"/>
      <c r="R116" s="363"/>
      <c r="S116" s="363"/>
      <c r="T116" s="335"/>
      <c r="U116" s="335"/>
      <c r="V116" s="335"/>
      <c r="W116" s="335"/>
      <c r="X116" s="335"/>
    </row>
    <row r="117" spans="2:24" ht="15" customHeight="1" x14ac:dyDescent="0.35">
      <c r="B117" s="384"/>
      <c r="C117" s="375"/>
      <c r="D117" s="366"/>
      <c r="E117" s="366"/>
      <c r="F117" s="375"/>
      <c r="G117" s="377"/>
      <c r="H117" s="377"/>
      <c r="I117" s="377"/>
      <c r="J117" s="377"/>
      <c r="K117" s="368"/>
      <c r="L117" s="377"/>
      <c r="M117" s="368"/>
      <c r="N117" s="368"/>
      <c r="O117" s="368"/>
      <c r="P117" s="368"/>
      <c r="Q117" s="368"/>
      <c r="R117" s="368"/>
      <c r="S117" s="363"/>
      <c r="T117" s="335"/>
      <c r="U117" s="335"/>
      <c r="V117" s="335"/>
      <c r="W117" s="335"/>
      <c r="X117" s="335"/>
    </row>
    <row r="118" spans="2:24" ht="15" customHeight="1" x14ac:dyDescent="0.35">
      <c r="B118" s="388"/>
      <c r="C118" s="389"/>
      <c r="D118" s="390"/>
      <c r="E118" s="390"/>
      <c r="F118" s="389"/>
      <c r="G118" s="391"/>
      <c r="H118" s="391"/>
      <c r="I118" s="391"/>
      <c r="J118" s="391"/>
      <c r="K118" s="392"/>
      <c r="L118" s="391"/>
      <c r="M118" s="392"/>
      <c r="N118" s="392"/>
      <c r="O118" s="392"/>
      <c r="P118" s="392"/>
      <c r="Q118" s="392"/>
      <c r="R118" s="392"/>
      <c r="S118" s="363"/>
      <c r="T118" s="335"/>
      <c r="U118" s="335"/>
      <c r="V118" s="335"/>
      <c r="W118" s="335"/>
      <c r="X118" s="335"/>
    </row>
    <row r="119" spans="2:24" ht="15" customHeight="1" x14ac:dyDescent="0.35">
      <c r="B119" s="388"/>
      <c r="C119" s="389"/>
      <c r="D119" s="390"/>
      <c r="E119" s="390"/>
      <c r="F119" s="389"/>
      <c r="G119" s="391"/>
      <c r="H119" s="391"/>
      <c r="I119" s="391"/>
      <c r="J119" s="391"/>
      <c r="K119" s="392"/>
      <c r="L119" s="391"/>
      <c r="M119" s="392"/>
      <c r="N119" s="392"/>
      <c r="O119" s="392"/>
      <c r="P119" s="392"/>
      <c r="Q119" s="392"/>
      <c r="R119" s="392"/>
      <c r="S119" s="363"/>
      <c r="T119" s="335"/>
      <c r="U119" s="335"/>
      <c r="V119" s="335"/>
      <c r="W119" s="335"/>
      <c r="X119" s="335"/>
    </row>
    <row r="120" spans="2:24" ht="15" customHeight="1" x14ac:dyDescent="0.35">
      <c r="B120" s="382"/>
      <c r="C120" s="360"/>
      <c r="D120" s="336"/>
      <c r="E120" s="336"/>
      <c r="F120" s="360"/>
      <c r="G120" s="362"/>
      <c r="H120" s="362"/>
      <c r="I120" s="362"/>
      <c r="J120" s="362"/>
      <c r="K120" s="363"/>
      <c r="L120" s="362"/>
      <c r="M120" s="363"/>
      <c r="N120" s="363"/>
      <c r="O120" s="363"/>
      <c r="P120" s="363"/>
      <c r="Q120" s="363"/>
      <c r="R120" s="363"/>
      <c r="S120" s="363"/>
      <c r="T120" s="335"/>
      <c r="U120" s="335"/>
      <c r="V120" s="335"/>
      <c r="W120" s="335"/>
      <c r="X120" s="335"/>
    </row>
    <row r="121" spans="2:24" ht="15" customHeight="1" x14ac:dyDescent="0.35">
      <c r="B121" s="382"/>
      <c r="C121" s="386"/>
      <c r="D121" s="387"/>
      <c r="E121" s="387"/>
      <c r="F121" s="360"/>
      <c r="G121" s="362"/>
      <c r="H121" s="362"/>
      <c r="I121" s="362"/>
      <c r="J121" s="362"/>
      <c r="K121" s="363"/>
      <c r="L121" s="362"/>
      <c r="M121" s="363"/>
      <c r="N121" s="363"/>
      <c r="O121" s="363"/>
      <c r="P121" s="363"/>
      <c r="Q121" s="363"/>
      <c r="R121" s="363"/>
      <c r="S121" s="363"/>
      <c r="T121" s="335"/>
      <c r="U121" s="335"/>
      <c r="V121" s="335"/>
      <c r="W121" s="335"/>
      <c r="X121" s="335"/>
    </row>
    <row r="122" spans="2:24" ht="15" customHeight="1" x14ac:dyDescent="0.35">
      <c r="B122" s="382"/>
      <c r="C122" s="386"/>
      <c r="D122" s="387"/>
      <c r="E122" s="387"/>
      <c r="F122" s="360"/>
      <c r="G122" s="362"/>
      <c r="H122" s="362"/>
      <c r="I122" s="362"/>
      <c r="J122" s="362"/>
      <c r="K122" s="363"/>
      <c r="L122" s="362"/>
      <c r="M122" s="363"/>
      <c r="N122" s="363"/>
      <c r="O122" s="363"/>
      <c r="P122" s="363"/>
      <c r="Q122" s="363"/>
      <c r="R122" s="363"/>
      <c r="S122" s="363"/>
      <c r="T122" s="335"/>
      <c r="U122" s="335"/>
      <c r="V122" s="335"/>
      <c r="W122" s="335"/>
      <c r="X122" s="335"/>
    </row>
    <row r="123" spans="2:24" ht="15" customHeight="1" x14ac:dyDescent="0.35">
      <c r="B123" s="362"/>
      <c r="C123" s="386"/>
      <c r="D123" s="387"/>
      <c r="E123" s="387"/>
      <c r="F123" s="360"/>
      <c r="G123" s="362"/>
      <c r="H123" s="362"/>
      <c r="I123" s="362"/>
      <c r="J123" s="362"/>
      <c r="K123" s="363"/>
      <c r="L123" s="362"/>
      <c r="M123" s="363"/>
      <c r="N123" s="363"/>
      <c r="O123" s="363"/>
      <c r="P123" s="363"/>
      <c r="Q123" s="363"/>
      <c r="R123" s="363"/>
      <c r="S123" s="360"/>
      <c r="T123" s="335"/>
      <c r="U123" s="335"/>
      <c r="V123" s="335"/>
      <c r="W123" s="335"/>
      <c r="X123" s="335"/>
    </row>
    <row r="124" spans="2:24" ht="15" customHeight="1" x14ac:dyDescent="0.35">
      <c r="B124" s="362"/>
      <c r="C124" s="384"/>
      <c r="D124" s="393"/>
      <c r="E124" s="393"/>
      <c r="F124" s="375"/>
      <c r="G124" s="375"/>
      <c r="H124" s="375"/>
      <c r="I124" s="375"/>
      <c r="J124" s="375"/>
      <c r="K124" s="368"/>
      <c r="L124" s="375"/>
      <c r="M124" s="368"/>
      <c r="N124" s="368"/>
      <c r="O124" s="368"/>
      <c r="P124" s="368"/>
      <c r="Q124" s="368"/>
      <c r="R124" s="368"/>
      <c r="S124" s="360"/>
      <c r="T124" s="335"/>
      <c r="U124" s="335"/>
      <c r="V124" s="335"/>
      <c r="W124" s="335"/>
      <c r="X124" s="335"/>
    </row>
    <row r="125" spans="2:24" ht="15.75" customHeight="1" x14ac:dyDescent="0.35">
      <c r="B125" s="394"/>
      <c r="C125" s="335"/>
      <c r="D125" s="336"/>
      <c r="E125" s="336"/>
      <c r="F125" s="335"/>
      <c r="G125" s="335"/>
      <c r="H125" s="335"/>
      <c r="I125" s="335"/>
      <c r="J125" s="335"/>
      <c r="K125" s="335"/>
      <c r="L125" s="335"/>
      <c r="M125" s="335"/>
      <c r="N125" s="335"/>
      <c r="O125" s="335"/>
      <c r="P125" s="335"/>
      <c r="Q125" s="335"/>
      <c r="R125" s="335"/>
      <c r="S125" s="363"/>
      <c r="T125" s="335"/>
      <c r="U125" s="335"/>
      <c r="V125" s="335"/>
      <c r="W125" s="335"/>
      <c r="X125" s="335"/>
    </row>
    <row r="126" spans="2:24" ht="17.25" customHeight="1" x14ac:dyDescent="0.35">
      <c r="B126" s="334"/>
      <c r="C126" s="335"/>
      <c r="D126" s="336"/>
      <c r="E126" s="336"/>
      <c r="F126" s="335"/>
      <c r="G126" s="335"/>
      <c r="H126" s="335"/>
      <c r="I126" s="335"/>
      <c r="J126" s="335"/>
      <c r="K126" s="335"/>
      <c r="L126" s="335"/>
      <c r="M126" s="335"/>
      <c r="N126" s="335"/>
      <c r="O126" s="335"/>
      <c r="P126" s="335"/>
      <c r="Q126" s="335"/>
      <c r="R126" s="335"/>
      <c r="S126" s="335"/>
      <c r="T126" s="335"/>
      <c r="U126" s="335"/>
      <c r="V126" s="335"/>
      <c r="W126" s="335"/>
      <c r="X126" s="335"/>
    </row>
    <row r="127" spans="2:24" ht="17.25" customHeight="1" x14ac:dyDescent="0.35">
      <c r="B127" s="334"/>
      <c r="C127" s="335"/>
      <c r="D127" s="336"/>
      <c r="E127" s="336"/>
      <c r="F127" s="335"/>
      <c r="G127" s="335"/>
      <c r="H127" s="335"/>
      <c r="I127" s="335"/>
      <c r="J127" s="335"/>
      <c r="K127" s="335"/>
      <c r="L127" s="335"/>
      <c r="M127" s="335"/>
      <c r="N127" s="335"/>
      <c r="O127" s="335"/>
      <c r="P127" s="335"/>
      <c r="Q127" s="335"/>
      <c r="R127" s="335"/>
      <c r="S127" s="335"/>
      <c r="T127" s="335"/>
      <c r="U127" s="335"/>
      <c r="V127" s="335"/>
      <c r="W127" s="335"/>
      <c r="X127" s="335"/>
    </row>
    <row r="128" spans="2:24" ht="17.25" customHeight="1" x14ac:dyDescent="0.35">
      <c r="B128" s="362"/>
      <c r="C128" s="335"/>
      <c r="D128" s="336"/>
      <c r="E128" s="336"/>
      <c r="F128" s="335"/>
      <c r="G128" s="335"/>
      <c r="H128" s="335"/>
      <c r="I128" s="335"/>
      <c r="J128" s="335"/>
      <c r="K128" s="335"/>
      <c r="L128" s="335"/>
      <c r="M128" s="335"/>
      <c r="N128" s="335"/>
      <c r="O128" s="335"/>
      <c r="P128" s="335"/>
      <c r="Q128" s="335"/>
      <c r="R128" s="335"/>
      <c r="S128" s="335"/>
      <c r="T128" s="335"/>
      <c r="U128" s="335"/>
      <c r="V128" s="335"/>
      <c r="W128" s="335"/>
      <c r="X128" s="335"/>
    </row>
    <row r="129" spans="2:24" ht="17.25" customHeight="1" x14ac:dyDescent="0.35">
      <c r="B129" s="362"/>
      <c r="C129" s="335"/>
      <c r="D129" s="336"/>
      <c r="E129" s="336"/>
      <c r="F129" s="335"/>
      <c r="G129" s="335"/>
      <c r="H129" s="335"/>
      <c r="I129" s="335"/>
      <c r="J129" s="335"/>
      <c r="K129" s="335"/>
      <c r="L129" s="335"/>
      <c r="M129" s="335"/>
      <c r="N129" s="335"/>
      <c r="O129" s="335"/>
      <c r="P129" s="335"/>
      <c r="Q129" s="335"/>
      <c r="R129" s="335"/>
      <c r="S129" s="335"/>
      <c r="T129" s="335"/>
      <c r="U129" s="335"/>
      <c r="V129" s="335"/>
      <c r="W129" s="335"/>
      <c r="X129" s="335"/>
    </row>
    <row r="130" spans="2:24" ht="17.25" customHeight="1" x14ac:dyDescent="0.35">
      <c r="B130" s="362"/>
      <c r="C130" s="335"/>
      <c r="D130" s="336"/>
      <c r="E130" s="336"/>
      <c r="F130" s="335"/>
      <c r="G130" s="335"/>
      <c r="H130" s="335"/>
      <c r="I130" s="335"/>
      <c r="J130" s="335"/>
      <c r="K130" s="335"/>
      <c r="L130" s="335"/>
      <c r="M130" s="335"/>
      <c r="N130" s="335"/>
      <c r="O130" s="335"/>
      <c r="P130" s="335"/>
      <c r="Q130" s="335"/>
      <c r="R130" s="335"/>
      <c r="S130" s="335"/>
      <c r="T130" s="335"/>
      <c r="U130" s="335"/>
      <c r="V130" s="335"/>
      <c r="W130" s="335"/>
      <c r="X130" s="335"/>
    </row>
    <row r="131" spans="2:24" ht="17.25" customHeight="1" x14ac:dyDescent="0.35">
      <c r="B131" s="362"/>
      <c r="C131" s="335"/>
      <c r="D131" s="336"/>
      <c r="E131" s="336"/>
      <c r="F131" s="335"/>
      <c r="G131" s="335"/>
      <c r="H131" s="335"/>
      <c r="I131" s="335"/>
      <c r="J131" s="335"/>
      <c r="K131" s="335"/>
      <c r="L131" s="335"/>
      <c r="M131" s="335"/>
      <c r="N131" s="335"/>
      <c r="O131" s="335"/>
      <c r="P131" s="335"/>
      <c r="Q131" s="335"/>
      <c r="R131" s="335"/>
      <c r="S131" s="335"/>
      <c r="T131" s="335"/>
      <c r="U131" s="335"/>
      <c r="V131" s="335"/>
      <c r="W131" s="335"/>
      <c r="X131" s="335"/>
    </row>
    <row r="132" spans="2:24" ht="17.25" customHeight="1" x14ac:dyDescent="0.35">
      <c r="B132" s="334"/>
      <c r="C132" s="335"/>
      <c r="D132" s="336"/>
      <c r="E132" s="336"/>
      <c r="F132" s="335"/>
      <c r="G132" s="335"/>
      <c r="H132" s="335"/>
      <c r="I132" s="335"/>
      <c r="J132" s="335"/>
      <c r="K132" s="335"/>
      <c r="L132" s="335"/>
      <c r="M132" s="335"/>
      <c r="N132" s="335"/>
      <c r="O132" s="335"/>
      <c r="P132" s="335"/>
      <c r="Q132" s="335"/>
      <c r="R132" s="335"/>
      <c r="S132" s="335"/>
      <c r="T132" s="335"/>
      <c r="U132" s="335"/>
      <c r="V132" s="335"/>
      <c r="W132" s="335"/>
      <c r="X132" s="335"/>
    </row>
    <row r="133" spans="2:24" ht="17.25" customHeight="1" x14ac:dyDescent="0.35">
      <c r="B133" s="334"/>
      <c r="C133" s="335"/>
      <c r="D133" s="336"/>
      <c r="E133" s="336"/>
      <c r="F133" s="335"/>
      <c r="G133" s="335"/>
      <c r="H133" s="335"/>
      <c r="I133" s="335"/>
      <c r="J133" s="335"/>
      <c r="K133" s="335"/>
      <c r="L133" s="335"/>
      <c r="M133" s="335"/>
      <c r="N133" s="335"/>
      <c r="O133" s="335"/>
      <c r="P133" s="335"/>
      <c r="Q133" s="335"/>
      <c r="R133" s="335"/>
      <c r="S133" s="335"/>
      <c r="T133" s="335"/>
      <c r="U133" s="335"/>
      <c r="V133" s="335"/>
      <c r="W133" s="335"/>
      <c r="X133" s="335"/>
    </row>
    <row r="134" spans="2:24" ht="17.25" customHeight="1" x14ac:dyDescent="0.35">
      <c r="B134" s="334"/>
      <c r="C134" s="335"/>
      <c r="D134" s="336"/>
      <c r="E134" s="336"/>
      <c r="F134" s="335"/>
      <c r="G134" s="335"/>
      <c r="H134" s="335"/>
      <c r="I134" s="335"/>
      <c r="J134" s="335"/>
      <c r="K134" s="335"/>
      <c r="L134" s="335"/>
      <c r="M134" s="335"/>
      <c r="N134" s="335"/>
      <c r="O134" s="335"/>
      <c r="P134" s="335"/>
      <c r="Q134" s="335"/>
      <c r="R134" s="335"/>
      <c r="S134" s="335"/>
      <c r="T134" s="335"/>
      <c r="U134" s="335"/>
      <c r="V134" s="335"/>
      <c r="W134" s="335"/>
      <c r="X134" s="335"/>
    </row>
    <row r="135" spans="2:24" ht="17.25" customHeight="1" x14ac:dyDescent="0.35">
      <c r="B135" s="334"/>
      <c r="C135" s="335"/>
      <c r="D135" s="336"/>
      <c r="E135" s="336"/>
      <c r="F135" s="335"/>
      <c r="G135" s="335"/>
      <c r="H135" s="335"/>
      <c r="I135" s="335"/>
      <c r="J135" s="335"/>
      <c r="K135" s="335"/>
      <c r="L135" s="335"/>
      <c r="M135" s="335"/>
      <c r="N135" s="335"/>
      <c r="O135" s="335"/>
      <c r="P135" s="335"/>
      <c r="Q135" s="335"/>
      <c r="R135" s="335"/>
      <c r="S135" s="335"/>
      <c r="T135" s="335"/>
      <c r="U135" s="335"/>
      <c r="V135" s="335"/>
      <c r="W135" s="335"/>
      <c r="X135" s="335"/>
    </row>
    <row r="136" spans="2:24" ht="17.25" customHeight="1" x14ac:dyDescent="0.35">
      <c r="B136" s="334"/>
      <c r="C136" s="335"/>
      <c r="D136" s="336"/>
      <c r="E136" s="336"/>
      <c r="F136" s="335"/>
      <c r="G136" s="335"/>
      <c r="H136" s="335"/>
      <c r="I136" s="335"/>
      <c r="J136" s="335"/>
      <c r="K136" s="335"/>
      <c r="L136" s="335"/>
      <c r="M136" s="335"/>
      <c r="N136" s="335"/>
      <c r="O136" s="335"/>
      <c r="P136" s="335"/>
      <c r="Q136" s="335"/>
      <c r="R136" s="335"/>
      <c r="S136" s="335"/>
      <c r="T136" s="335"/>
      <c r="U136" s="335"/>
      <c r="V136" s="335"/>
      <c r="W136" s="335"/>
      <c r="X136" s="335"/>
    </row>
    <row r="137" spans="2:24" ht="17.25" customHeight="1" x14ac:dyDescent="0.35">
      <c r="B137" s="334"/>
      <c r="C137" s="335"/>
      <c r="D137" s="336"/>
      <c r="E137" s="336"/>
      <c r="F137" s="335"/>
      <c r="G137" s="335"/>
      <c r="H137" s="335"/>
      <c r="I137" s="335"/>
      <c r="J137" s="335"/>
      <c r="K137" s="335"/>
      <c r="L137" s="335"/>
      <c r="M137" s="335"/>
      <c r="N137" s="335"/>
      <c r="O137" s="335"/>
      <c r="P137" s="335"/>
      <c r="Q137" s="335"/>
      <c r="R137" s="335"/>
      <c r="S137" s="335"/>
      <c r="T137" s="335"/>
      <c r="U137" s="335"/>
      <c r="V137" s="335"/>
      <c r="W137" s="335"/>
      <c r="X137" s="335"/>
    </row>
    <row r="138" spans="2:24" ht="15" customHeight="1" x14ac:dyDescent="0.35">
      <c r="B138" s="334"/>
      <c r="C138" s="335"/>
      <c r="D138" s="336"/>
      <c r="E138" s="336"/>
      <c r="F138" s="335"/>
      <c r="G138" s="335"/>
      <c r="H138" s="335"/>
      <c r="I138" s="335"/>
      <c r="J138" s="335"/>
      <c r="K138" s="335"/>
      <c r="L138" s="335"/>
      <c r="M138" s="335"/>
      <c r="N138" s="335"/>
      <c r="O138" s="335"/>
      <c r="P138" s="335"/>
      <c r="Q138" s="335"/>
      <c r="R138" s="335"/>
      <c r="S138" s="335"/>
      <c r="T138" s="335"/>
      <c r="U138" s="335"/>
      <c r="V138" s="335"/>
      <c r="W138" s="335"/>
      <c r="X138" s="335"/>
    </row>
    <row r="139" spans="2:24" ht="15" customHeight="1" x14ac:dyDescent="0.35">
      <c r="B139" s="334"/>
      <c r="C139" s="335"/>
      <c r="D139" s="336"/>
      <c r="E139" s="336"/>
      <c r="F139" s="335"/>
      <c r="G139" s="335"/>
      <c r="H139" s="335"/>
      <c r="I139" s="335"/>
      <c r="J139" s="335"/>
      <c r="K139" s="335"/>
      <c r="L139" s="335"/>
      <c r="M139" s="335"/>
      <c r="N139" s="335"/>
      <c r="O139" s="335"/>
      <c r="P139" s="335"/>
      <c r="Q139" s="335"/>
      <c r="R139" s="335"/>
      <c r="S139" s="335"/>
      <c r="T139" s="335"/>
      <c r="U139" s="335"/>
      <c r="V139" s="335"/>
      <c r="W139" s="335"/>
      <c r="X139" s="335"/>
    </row>
    <row r="140" spans="2:24" ht="15" customHeight="1" x14ac:dyDescent="0.35">
      <c r="B140" s="334"/>
      <c r="C140" s="335"/>
      <c r="D140" s="336"/>
      <c r="E140" s="336"/>
      <c r="F140" s="335"/>
      <c r="G140" s="335"/>
      <c r="H140" s="335"/>
      <c r="I140" s="335"/>
      <c r="J140" s="335"/>
      <c r="K140" s="335"/>
      <c r="L140" s="335"/>
      <c r="M140" s="335"/>
      <c r="N140" s="335"/>
      <c r="O140" s="335"/>
      <c r="P140" s="335"/>
      <c r="Q140" s="335"/>
      <c r="R140" s="335"/>
      <c r="S140" s="335"/>
      <c r="T140" s="335"/>
      <c r="U140" s="335"/>
      <c r="V140" s="335"/>
      <c r="W140" s="335"/>
      <c r="X140" s="335"/>
    </row>
    <row r="141" spans="2:24" ht="15" customHeight="1" x14ac:dyDescent="0.35">
      <c r="B141" s="334"/>
      <c r="C141" s="335"/>
      <c r="D141" s="336"/>
      <c r="E141" s="336"/>
      <c r="F141" s="335"/>
      <c r="G141" s="335"/>
      <c r="H141" s="335"/>
      <c r="I141" s="335"/>
      <c r="J141" s="335"/>
      <c r="K141" s="335"/>
      <c r="L141" s="335"/>
      <c r="M141" s="335"/>
      <c r="N141" s="335"/>
      <c r="O141" s="335"/>
      <c r="P141" s="335"/>
      <c r="Q141" s="335"/>
      <c r="R141" s="335"/>
      <c r="S141" s="335"/>
      <c r="T141" s="335"/>
      <c r="U141" s="335"/>
      <c r="V141" s="335"/>
      <c r="W141" s="335"/>
      <c r="X141" s="335"/>
    </row>
    <row r="142" spans="2:24" ht="15" customHeight="1" x14ac:dyDescent="0.35">
      <c r="B142" s="334"/>
      <c r="C142" s="335"/>
      <c r="D142" s="336"/>
      <c r="E142" s="336"/>
      <c r="F142" s="335"/>
      <c r="G142" s="335"/>
      <c r="H142" s="335"/>
      <c r="I142" s="335"/>
      <c r="J142" s="335"/>
      <c r="K142" s="335"/>
      <c r="L142" s="335"/>
      <c r="M142" s="335"/>
      <c r="N142" s="335"/>
      <c r="O142" s="335"/>
      <c r="P142" s="335"/>
      <c r="Q142" s="335"/>
      <c r="R142" s="335"/>
      <c r="S142" s="335"/>
      <c r="T142" s="335"/>
      <c r="U142" s="335"/>
      <c r="V142" s="335"/>
      <c r="W142" s="335"/>
      <c r="X142" s="335"/>
    </row>
    <row r="143" spans="2:24" ht="15" customHeight="1" x14ac:dyDescent="0.35">
      <c r="B143" s="334"/>
      <c r="C143" s="335"/>
      <c r="D143" s="336"/>
      <c r="E143" s="336"/>
      <c r="F143" s="335"/>
      <c r="G143" s="335"/>
      <c r="H143" s="335"/>
      <c r="I143" s="335"/>
      <c r="J143" s="335"/>
      <c r="K143" s="335"/>
      <c r="L143" s="335"/>
      <c r="M143" s="335"/>
      <c r="N143" s="335"/>
      <c r="O143" s="335"/>
      <c r="P143" s="335"/>
      <c r="Q143" s="335"/>
      <c r="R143" s="335"/>
      <c r="S143" s="335"/>
      <c r="T143" s="335"/>
      <c r="U143" s="335"/>
      <c r="V143" s="335"/>
      <c r="W143" s="335"/>
      <c r="X143" s="335"/>
    </row>
    <row r="144" spans="2:24" ht="15" customHeight="1" x14ac:dyDescent="0.35">
      <c r="B144" s="334"/>
      <c r="C144" s="335"/>
      <c r="D144" s="336"/>
      <c r="E144" s="336"/>
      <c r="F144" s="335"/>
      <c r="G144" s="335"/>
      <c r="H144" s="335"/>
      <c r="I144" s="335"/>
      <c r="J144" s="335"/>
      <c r="K144" s="335"/>
      <c r="L144" s="335"/>
      <c r="M144" s="335"/>
      <c r="N144" s="335"/>
      <c r="O144" s="335"/>
      <c r="P144" s="335"/>
      <c r="Q144" s="335"/>
      <c r="R144" s="335"/>
      <c r="S144" s="335"/>
      <c r="T144" s="335"/>
      <c r="U144" s="335"/>
      <c r="V144" s="335"/>
      <c r="W144" s="335"/>
      <c r="X144" s="335"/>
    </row>
    <row r="145" spans="2:24" ht="15" customHeight="1" x14ac:dyDescent="0.35">
      <c r="B145" s="334"/>
      <c r="C145" s="335"/>
      <c r="D145" s="336"/>
      <c r="E145" s="336"/>
      <c r="F145" s="335"/>
      <c r="G145" s="335"/>
      <c r="H145" s="335"/>
      <c r="I145" s="335"/>
      <c r="J145" s="335"/>
      <c r="K145" s="335"/>
      <c r="L145" s="335"/>
      <c r="M145" s="335"/>
      <c r="N145" s="335"/>
      <c r="O145" s="335"/>
      <c r="P145" s="335"/>
      <c r="Q145" s="335"/>
      <c r="R145" s="335"/>
      <c r="S145" s="335"/>
      <c r="T145" s="335"/>
      <c r="U145" s="335"/>
      <c r="V145" s="335"/>
      <c r="W145" s="335"/>
      <c r="X145" s="335"/>
    </row>
    <row r="146" spans="2:24" x14ac:dyDescent="0.35">
      <c r="B146" s="334"/>
      <c r="C146" s="335"/>
      <c r="D146" s="336"/>
      <c r="E146" s="336"/>
      <c r="F146" s="335"/>
      <c r="G146" s="335"/>
      <c r="H146" s="335"/>
      <c r="I146" s="335"/>
      <c r="J146" s="335"/>
      <c r="K146" s="335"/>
      <c r="L146" s="335"/>
      <c r="M146" s="335"/>
      <c r="N146" s="335"/>
      <c r="O146" s="335"/>
      <c r="P146" s="335"/>
      <c r="Q146" s="335"/>
      <c r="R146" s="335"/>
      <c r="S146" s="335"/>
      <c r="T146" s="335"/>
      <c r="U146" s="335"/>
      <c r="V146" s="335"/>
      <c r="W146" s="335"/>
      <c r="X146" s="335"/>
    </row>
    <row r="147" spans="2:24" x14ac:dyDescent="0.35">
      <c r="B147" s="334"/>
      <c r="C147" s="335"/>
      <c r="D147" s="336"/>
      <c r="E147" s="336"/>
      <c r="F147" s="335"/>
      <c r="G147" s="335"/>
      <c r="H147" s="335"/>
      <c r="I147" s="335"/>
      <c r="J147" s="335"/>
      <c r="K147" s="335"/>
      <c r="L147" s="335"/>
      <c r="M147" s="335"/>
      <c r="N147" s="335"/>
      <c r="O147" s="335"/>
      <c r="P147" s="335"/>
      <c r="Q147" s="335"/>
      <c r="R147" s="335"/>
      <c r="S147" s="335"/>
      <c r="T147" s="335"/>
      <c r="U147" s="335"/>
      <c r="V147" s="335"/>
      <c r="W147" s="335"/>
      <c r="X147" s="335"/>
    </row>
    <row r="148" spans="2:24" x14ac:dyDescent="0.35">
      <c r="B148" s="334"/>
      <c r="C148" s="335"/>
      <c r="D148" s="336"/>
      <c r="E148" s="336"/>
      <c r="F148" s="335"/>
      <c r="G148" s="335"/>
      <c r="H148" s="335"/>
      <c r="I148" s="335"/>
      <c r="J148" s="335"/>
      <c r="K148" s="335"/>
      <c r="L148" s="335"/>
      <c r="M148" s="335"/>
      <c r="N148" s="335"/>
      <c r="O148" s="335"/>
      <c r="P148" s="335"/>
      <c r="Q148" s="335"/>
      <c r="R148" s="335"/>
      <c r="S148" s="335"/>
      <c r="T148" s="335"/>
      <c r="U148" s="335"/>
      <c r="V148" s="335"/>
      <c r="W148" s="335"/>
      <c r="X148" s="335"/>
    </row>
    <row r="149" spans="2:24" x14ac:dyDescent="0.35">
      <c r="B149" s="334"/>
      <c r="C149" s="335"/>
      <c r="D149" s="336"/>
      <c r="E149" s="336"/>
      <c r="F149" s="335"/>
      <c r="G149" s="335"/>
      <c r="H149" s="335"/>
      <c r="I149" s="335"/>
      <c r="J149" s="335"/>
      <c r="K149" s="335"/>
      <c r="L149" s="335"/>
      <c r="M149" s="335"/>
      <c r="N149" s="335"/>
      <c r="O149" s="335"/>
      <c r="P149" s="335"/>
      <c r="Q149" s="335"/>
      <c r="R149" s="335"/>
      <c r="S149" s="335"/>
      <c r="T149" s="335"/>
      <c r="U149" s="335"/>
      <c r="V149" s="335"/>
      <c r="W149" s="335"/>
      <c r="X149" s="335"/>
    </row>
    <row r="150" spans="2:24" x14ac:dyDescent="0.35">
      <c r="B150" s="334"/>
      <c r="C150" s="335"/>
      <c r="D150" s="336"/>
      <c r="E150" s="336"/>
      <c r="F150" s="335"/>
      <c r="G150" s="335"/>
      <c r="H150" s="335"/>
      <c r="I150" s="335"/>
      <c r="J150" s="335"/>
      <c r="K150" s="335"/>
      <c r="L150" s="335"/>
      <c r="M150" s="335"/>
      <c r="N150" s="335"/>
      <c r="O150" s="335"/>
      <c r="P150" s="335"/>
      <c r="Q150" s="335"/>
      <c r="R150" s="335"/>
      <c r="S150" s="335"/>
      <c r="T150" s="335"/>
      <c r="U150" s="335"/>
      <c r="V150" s="335"/>
      <c r="W150" s="335"/>
      <c r="X150" s="335"/>
    </row>
    <row r="151" spans="2:24" x14ac:dyDescent="0.35">
      <c r="B151" s="334"/>
      <c r="C151" s="335"/>
      <c r="D151" s="336"/>
      <c r="E151" s="336"/>
      <c r="F151" s="335"/>
      <c r="G151" s="335"/>
      <c r="H151" s="335"/>
      <c r="I151" s="335"/>
      <c r="J151" s="335"/>
      <c r="K151" s="335"/>
      <c r="L151" s="335"/>
      <c r="M151" s="335"/>
      <c r="N151" s="335"/>
      <c r="O151" s="335"/>
      <c r="P151" s="335"/>
      <c r="Q151" s="335"/>
      <c r="R151" s="335"/>
      <c r="S151" s="335"/>
      <c r="T151" s="335"/>
      <c r="U151" s="335"/>
      <c r="V151" s="335"/>
      <c r="W151" s="335"/>
      <c r="X151" s="335"/>
    </row>
    <row r="152" spans="2:24" x14ac:dyDescent="0.35">
      <c r="B152" s="334"/>
      <c r="C152" s="335"/>
      <c r="D152" s="336"/>
      <c r="E152" s="336"/>
      <c r="F152" s="335"/>
      <c r="G152" s="335"/>
      <c r="H152" s="335"/>
      <c r="I152" s="335"/>
      <c r="J152" s="335"/>
      <c r="K152" s="335"/>
      <c r="L152" s="335"/>
      <c r="M152" s="335"/>
      <c r="N152" s="335"/>
      <c r="O152" s="335"/>
      <c r="P152" s="335"/>
      <c r="Q152" s="335"/>
      <c r="R152" s="335"/>
      <c r="S152" s="335"/>
      <c r="T152" s="335"/>
      <c r="U152" s="335"/>
      <c r="V152" s="335"/>
      <c r="W152" s="335"/>
      <c r="X152" s="335"/>
    </row>
    <row r="153" spans="2:24" x14ac:dyDescent="0.35">
      <c r="B153" s="334"/>
      <c r="C153" s="335"/>
      <c r="D153" s="336"/>
      <c r="E153" s="336"/>
      <c r="F153" s="335"/>
      <c r="G153" s="335"/>
      <c r="H153" s="335"/>
      <c r="I153" s="335"/>
      <c r="J153" s="335"/>
      <c r="K153" s="335"/>
      <c r="L153" s="335"/>
      <c r="M153" s="335"/>
      <c r="N153" s="335"/>
      <c r="O153" s="335"/>
      <c r="P153" s="335"/>
      <c r="Q153" s="335"/>
      <c r="R153" s="335"/>
      <c r="S153" s="335"/>
      <c r="T153" s="335"/>
      <c r="U153" s="335"/>
      <c r="V153" s="335"/>
      <c r="W153" s="335"/>
      <c r="X153" s="335"/>
    </row>
    <row r="154" spans="2:24" x14ac:dyDescent="0.35">
      <c r="B154" s="334"/>
      <c r="C154" s="335"/>
      <c r="D154" s="336"/>
      <c r="E154" s="336"/>
      <c r="F154" s="335"/>
      <c r="G154" s="335"/>
      <c r="H154" s="335"/>
      <c r="I154" s="335"/>
      <c r="J154" s="335"/>
      <c r="K154" s="335"/>
      <c r="L154" s="335"/>
      <c r="M154" s="335"/>
      <c r="N154" s="335"/>
      <c r="O154" s="335"/>
      <c r="P154" s="335"/>
      <c r="Q154" s="335"/>
      <c r="R154" s="335"/>
      <c r="S154" s="335"/>
      <c r="T154" s="335"/>
      <c r="U154" s="335"/>
      <c r="V154" s="335"/>
      <c r="W154" s="335"/>
      <c r="X154" s="335"/>
    </row>
    <row r="155" spans="2:24" x14ac:dyDescent="0.35">
      <c r="B155" s="334"/>
      <c r="C155" s="335"/>
      <c r="D155" s="336"/>
      <c r="E155" s="336"/>
      <c r="F155" s="335"/>
      <c r="G155" s="335"/>
      <c r="H155" s="335"/>
      <c r="I155" s="335"/>
      <c r="J155" s="335"/>
      <c r="K155" s="335"/>
      <c r="L155" s="335"/>
      <c r="M155" s="335"/>
      <c r="N155" s="335"/>
      <c r="O155" s="335"/>
      <c r="P155" s="335"/>
      <c r="Q155" s="335"/>
      <c r="R155" s="335"/>
      <c r="S155" s="335"/>
      <c r="T155" s="335"/>
      <c r="U155" s="335"/>
      <c r="V155" s="335"/>
      <c r="W155" s="335"/>
      <c r="X155" s="335"/>
    </row>
    <row r="156" spans="2:24" x14ac:dyDescent="0.35">
      <c r="B156" s="334"/>
      <c r="C156" s="335"/>
      <c r="D156" s="336"/>
      <c r="E156" s="336"/>
      <c r="F156" s="335"/>
      <c r="G156" s="335"/>
      <c r="H156" s="335"/>
      <c r="I156" s="335"/>
      <c r="J156" s="335"/>
      <c r="K156" s="335"/>
      <c r="L156" s="335"/>
      <c r="M156" s="335"/>
      <c r="N156" s="335"/>
      <c r="O156" s="335"/>
      <c r="P156" s="335"/>
      <c r="Q156" s="335"/>
      <c r="R156" s="335"/>
      <c r="S156" s="335"/>
      <c r="T156" s="335"/>
      <c r="U156" s="335"/>
      <c r="V156" s="335"/>
      <c r="W156" s="335"/>
      <c r="X156" s="335"/>
    </row>
    <row r="157" spans="2:24" x14ac:dyDescent="0.35">
      <c r="B157" s="334"/>
      <c r="C157" s="335"/>
      <c r="D157" s="336"/>
      <c r="E157" s="336"/>
      <c r="F157" s="335"/>
      <c r="G157" s="335"/>
      <c r="H157" s="335"/>
      <c r="I157" s="335"/>
      <c r="J157" s="335"/>
      <c r="K157" s="335"/>
      <c r="L157" s="335"/>
      <c r="M157" s="335"/>
      <c r="N157" s="335"/>
      <c r="O157" s="335"/>
      <c r="P157" s="335"/>
      <c r="Q157" s="335"/>
      <c r="R157" s="335"/>
      <c r="S157" s="335"/>
      <c r="T157" s="335"/>
      <c r="U157" s="335"/>
      <c r="V157" s="335"/>
      <c r="W157" s="335"/>
      <c r="X157" s="335"/>
    </row>
    <row r="158" spans="2:24" x14ac:dyDescent="0.35">
      <c r="B158" s="334"/>
      <c r="C158" s="335"/>
      <c r="D158" s="336"/>
      <c r="E158" s="336"/>
      <c r="F158" s="335"/>
      <c r="G158" s="335"/>
      <c r="H158" s="335"/>
      <c r="I158" s="335"/>
      <c r="J158" s="335"/>
      <c r="K158" s="335"/>
      <c r="L158" s="335"/>
      <c r="M158" s="335"/>
      <c r="N158" s="335"/>
      <c r="O158" s="335"/>
      <c r="P158" s="335"/>
      <c r="Q158" s="335"/>
      <c r="R158" s="335"/>
      <c r="S158" s="335"/>
      <c r="T158" s="335"/>
      <c r="U158" s="335"/>
      <c r="V158" s="335"/>
      <c r="W158" s="335"/>
      <c r="X158" s="335"/>
    </row>
    <row r="159" spans="2:24" x14ac:dyDescent="0.35">
      <c r="B159" s="334"/>
      <c r="C159" s="335"/>
      <c r="D159" s="336"/>
      <c r="E159" s="336"/>
      <c r="F159" s="335"/>
      <c r="G159" s="335"/>
      <c r="H159" s="335"/>
      <c r="I159" s="335"/>
      <c r="J159" s="335"/>
      <c r="K159" s="335"/>
      <c r="L159" s="335"/>
      <c r="M159" s="335"/>
      <c r="N159" s="335"/>
      <c r="O159" s="335"/>
      <c r="P159" s="335"/>
      <c r="Q159" s="335"/>
      <c r="R159" s="335"/>
      <c r="S159" s="335"/>
      <c r="T159" s="335"/>
      <c r="U159" s="335"/>
      <c r="V159" s="335"/>
      <c r="W159" s="335"/>
      <c r="X159" s="335"/>
    </row>
    <row r="160" spans="2:24" x14ac:dyDescent="0.35">
      <c r="B160" s="334"/>
      <c r="C160" s="335"/>
      <c r="D160" s="336"/>
      <c r="E160" s="336"/>
      <c r="F160" s="335"/>
      <c r="G160" s="335"/>
      <c r="H160" s="335"/>
      <c r="I160" s="335"/>
      <c r="J160" s="335"/>
      <c r="K160" s="335"/>
      <c r="L160" s="335"/>
      <c r="M160" s="335"/>
      <c r="N160" s="335"/>
      <c r="O160" s="335"/>
      <c r="P160" s="335"/>
      <c r="Q160" s="335"/>
      <c r="R160" s="335"/>
      <c r="S160" s="335"/>
      <c r="T160" s="335"/>
      <c r="U160" s="335"/>
      <c r="V160" s="335"/>
      <c r="W160" s="335"/>
      <c r="X160" s="335"/>
    </row>
    <row r="161" spans="2:24" x14ac:dyDescent="0.35">
      <c r="B161" s="334"/>
      <c r="C161" s="335"/>
      <c r="D161" s="336"/>
      <c r="E161" s="336"/>
      <c r="F161" s="335"/>
      <c r="G161" s="335"/>
      <c r="H161" s="335"/>
      <c r="I161" s="335"/>
      <c r="J161" s="335"/>
      <c r="K161" s="335"/>
      <c r="L161" s="335"/>
      <c r="M161" s="335"/>
      <c r="N161" s="335"/>
      <c r="O161" s="335"/>
      <c r="P161" s="335"/>
      <c r="Q161" s="335"/>
      <c r="R161" s="335"/>
      <c r="S161" s="335"/>
      <c r="T161" s="335"/>
      <c r="U161" s="335"/>
      <c r="V161" s="335"/>
      <c r="W161" s="335"/>
      <c r="X161" s="335"/>
    </row>
    <row r="162" spans="2:24" x14ac:dyDescent="0.35">
      <c r="B162" s="334"/>
      <c r="C162" s="335"/>
      <c r="D162" s="336"/>
      <c r="E162" s="336"/>
      <c r="F162" s="335"/>
      <c r="G162" s="335"/>
      <c r="H162" s="335"/>
      <c r="I162" s="335"/>
      <c r="J162" s="335"/>
      <c r="K162" s="335"/>
      <c r="L162" s="335"/>
      <c r="M162" s="335"/>
      <c r="N162" s="335"/>
      <c r="O162" s="335"/>
      <c r="P162" s="335"/>
      <c r="Q162" s="335"/>
      <c r="R162" s="335"/>
      <c r="S162" s="335"/>
      <c r="T162" s="335"/>
      <c r="U162" s="335"/>
      <c r="V162" s="335"/>
      <c r="W162" s="335"/>
      <c r="X162" s="335"/>
    </row>
    <row r="163" spans="2:24" x14ac:dyDescent="0.35">
      <c r="B163" s="334"/>
      <c r="C163" s="335"/>
      <c r="D163" s="336"/>
      <c r="E163" s="336"/>
      <c r="F163" s="335"/>
      <c r="G163" s="335"/>
      <c r="H163" s="335"/>
      <c r="I163" s="335"/>
      <c r="J163" s="335"/>
      <c r="K163" s="335"/>
      <c r="L163" s="335"/>
      <c r="M163" s="335"/>
      <c r="N163" s="335"/>
      <c r="O163" s="335"/>
      <c r="P163" s="335"/>
      <c r="Q163" s="335"/>
      <c r="R163" s="335"/>
      <c r="S163" s="335"/>
      <c r="T163" s="335"/>
      <c r="U163" s="335"/>
      <c r="V163" s="335"/>
      <c r="W163" s="335"/>
      <c r="X163" s="335"/>
    </row>
    <row r="164" spans="2:24" x14ac:dyDescent="0.35">
      <c r="B164" s="334"/>
      <c r="C164" s="335"/>
      <c r="D164" s="336"/>
      <c r="E164" s="336"/>
      <c r="F164" s="335"/>
      <c r="G164" s="335"/>
      <c r="H164" s="335"/>
      <c r="I164" s="335"/>
      <c r="J164" s="335"/>
      <c r="K164" s="335"/>
      <c r="L164" s="335"/>
      <c r="M164" s="335"/>
      <c r="N164" s="335"/>
      <c r="O164" s="335"/>
      <c r="P164" s="335"/>
      <c r="Q164" s="335"/>
      <c r="R164" s="335"/>
      <c r="S164" s="335"/>
      <c r="T164" s="335"/>
      <c r="U164" s="335"/>
      <c r="V164" s="335"/>
      <c r="W164" s="335"/>
      <c r="X164" s="335"/>
    </row>
    <row r="165" spans="2:24" x14ac:dyDescent="0.35">
      <c r="B165" s="334"/>
      <c r="C165" s="335"/>
      <c r="D165" s="336"/>
      <c r="E165" s="336"/>
      <c r="F165" s="335"/>
      <c r="G165" s="335"/>
      <c r="H165" s="335"/>
      <c r="I165" s="335"/>
      <c r="J165" s="335"/>
      <c r="K165" s="335"/>
      <c r="L165" s="335"/>
      <c r="M165" s="335"/>
      <c r="N165" s="335"/>
      <c r="O165" s="335"/>
      <c r="P165" s="335"/>
      <c r="Q165" s="335"/>
      <c r="R165" s="335"/>
      <c r="S165" s="335"/>
      <c r="T165" s="335"/>
      <c r="U165" s="335"/>
      <c r="V165" s="335"/>
      <c r="W165" s="335"/>
      <c r="X165" s="335"/>
    </row>
    <row r="166" spans="2:24" x14ac:dyDescent="0.35">
      <c r="B166" s="334"/>
      <c r="C166" s="335"/>
      <c r="D166" s="336"/>
      <c r="E166" s="336"/>
      <c r="F166" s="335"/>
      <c r="G166" s="335"/>
      <c r="H166" s="335"/>
      <c r="I166" s="335"/>
      <c r="J166" s="335"/>
      <c r="K166" s="335"/>
      <c r="L166" s="335"/>
      <c r="M166" s="335"/>
      <c r="N166" s="335"/>
      <c r="O166" s="335"/>
      <c r="P166" s="335"/>
      <c r="Q166" s="335"/>
      <c r="R166" s="335"/>
      <c r="S166" s="335"/>
      <c r="T166" s="335"/>
      <c r="U166" s="335"/>
      <c r="V166" s="335"/>
      <c r="W166" s="335"/>
      <c r="X166" s="335"/>
    </row>
    <row r="167" spans="2:24" x14ac:dyDescent="0.35">
      <c r="B167" s="334"/>
      <c r="C167" s="335"/>
      <c r="D167" s="336"/>
      <c r="E167" s="336"/>
      <c r="F167" s="335"/>
      <c r="G167" s="335"/>
      <c r="H167" s="335"/>
      <c r="I167" s="335"/>
      <c r="J167" s="335"/>
      <c r="K167" s="335"/>
      <c r="L167" s="335"/>
      <c r="M167" s="335"/>
      <c r="N167" s="335"/>
      <c r="O167" s="335"/>
      <c r="P167" s="335"/>
      <c r="Q167" s="335"/>
      <c r="R167" s="335"/>
      <c r="S167" s="335"/>
      <c r="T167" s="335"/>
      <c r="U167" s="335"/>
      <c r="V167" s="335"/>
      <c r="W167" s="335"/>
      <c r="X167" s="335"/>
    </row>
    <row r="168" spans="2:24" x14ac:dyDescent="0.35">
      <c r="B168" s="334"/>
      <c r="C168" s="335"/>
      <c r="D168" s="336"/>
      <c r="E168" s="336"/>
      <c r="F168" s="335"/>
      <c r="G168" s="335"/>
      <c r="H168" s="335"/>
      <c r="I168" s="335"/>
      <c r="J168" s="335"/>
      <c r="K168" s="335"/>
      <c r="L168" s="335"/>
      <c r="M168" s="335"/>
      <c r="N168" s="335"/>
      <c r="O168" s="335"/>
      <c r="P168" s="335"/>
      <c r="Q168" s="335"/>
      <c r="R168" s="335"/>
      <c r="S168" s="335"/>
      <c r="T168" s="335"/>
      <c r="U168" s="335"/>
      <c r="V168" s="335"/>
      <c r="W168" s="335"/>
      <c r="X168" s="335"/>
    </row>
    <row r="169" spans="2:24" x14ac:dyDescent="0.35">
      <c r="B169" s="334"/>
      <c r="C169" s="335"/>
      <c r="D169" s="336"/>
      <c r="E169" s="336"/>
      <c r="F169" s="335"/>
      <c r="G169" s="335"/>
      <c r="H169" s="335"/>
      <c r="I169" s="335"/>
      <c r="J169" s="335"/>
      <c r="K169" s="335"/>
      <c r="L169" s="335"/>
      <c r="M169" s="335"/>
      <c r="N169" s="335"/>
      <c r="O169" s="335"/>
      <c r="P169" s="335"/>
      <c r="Q169" s="335"/>
      <c r="R169" s="335"/>
      <c r="S169" s="335"/>
      <c r="T169" s="335"/>
      <c r="U169" s="335"/>
      <c r="V169" s="335"/>
      <c r="W169" s="335"/>
      <c r="X169" s="335"/>
    </row>
    <row r="170" spans="2:24" x14ac:dyDescent="0.35">
      <c r="B170" s="334"/>
      <c r="C170" s="335"/>
      <c r="D170" s="336"/>
      <c r="E170" s="336"/>
      <c r="F170" s="335"/>
      <c r="G170" s="335"/>
      <c r="H170" s="335"/>
      <c r="I170" s="335"/>
      <c r="J170" s="335"/>
      <c r="K170" s="335"/>
      <c r="L170" s="335"/>
      <c r="M170" s="335"/>
      <c r="N170" s="335"/>
      <c r="O170" s="335"/>
      <c r="P170" s="335"/>
      <c r="Q170" s="335"/>
      <c r="R170" s="335"/>
      <c r="S170" s="335"/>
      <c r="T170" s="335"/>
      <c r="U170" s="335"/>
      <c r="V170" s="335"/>
      <c r="W170" s="335"/>
      <c r="X170" s="335"/>
    </row>
    <row r="171" spans="2:24" x14ac:dyDescent="0.35">
      <c r="B171" s="334"/>
      <c r="C171" s="335"/>
      <c r="D171" s="336"/>
      <c r="E171" s="336"/>
      <c r="F171" s="335"/>
      <c r="G171" s="335"/>
      <c r="H171" s="335"/>
      <c r="I171" s="335"/>
      <c r="J171" s="335"/>
      <c r="K171" s="335"/>
      <c r="L171" s="335"/>
      <c r="M171" s="335"/>
      <c r="N171" s="335"/>
      <c r="O171" s="335"/>
      <c r="P171" s="335"/>
      <c r="Q171" s="335"/>
      <c r="R171" s="335"/>
      <c r="S171" s="335"/>
      <c r="T171" s="335"/>
      <c r="U171" s="335"/>
      <c r="V171" s="335"/>
      <c r="W171" s="335"/>
      <c r="X171" s="335"/>
    </row>
    <row r="172" spans="2:24" x14ac:dyDescent="0.35">
      <c r="B172" s="334"/>
      <c r="C172" s="335"/>
      <c r="D172" s="336"/>
      <c r="E172" s="336"/>
      <c r="F172" s="335"/>
      <c r="G172" s="335"/>
      <c r="H172" s="335"/>
      <c r="I172" s="335"/>
      <c r="J172" s="335"/>
      <c r="K172" s="335"/>
      <c r="L172" s="335"/>
      <c r="M172" s="335"/>
      <c r="N172" s="335"/>
      <c r="O172" s="335"/>
      <c r="P172" s="335"/>
      <c r="Q172" s="335"/>
      <c r="R172" s="335"/>
      <c r="S172" s="335"/>
      <c r="T172" s="335"/>
      <c r="U172" s="335"/>
      <c r="V172" s="335"/>
      <c r="W172" s="335"/>
      <c r="X172" s="335"/>
    </row>
    <row r="173" spans="2:24" x14ac:dyDescent="0.35">
      <c r="B173" s="334"/>
      <c r="C173" s="335"/>
      <c r="D173" s="336"/>
      <c r="E173" s="336"/>
      <c r="F173" s="335"/>
      <c r="G173" s="335"/>
      <c r="H173" s="335"/>
      <c r="I173" s="335"/>
      <c r="J173" s="335"/>
      <c r="K173" s="335"/>
      <c r="L173" s="335"/>
      <c r="M173" s="335"/>
      <c r="N173" s="335"/>
      <c r="O173" s="335"/>
      <c r="P173" s="335"/>
      <c r="Q173" s="335"/>
      <c r="R173" s="335"/>
      <c r="S173" s="335"/>
      <c r="T173" s="335"/>
      <c r="U173" s="335"/>
      <c r="V173" s="335"/>
      <c r="W173" s="335"/>
      <c r="X173" s="335"/>
    </row>
    <row r="174" spans="2:24" x14ac:dyDescent="0.35">
      <c r="B174" s="334"/>
      <c r="C174" s="335"/>
      <c r="D174" s="336"/>
      <c r="E174" s="336"/>
      <c r="F174" s="335"/>
      <c r="G174" s="335"/>
      <c r="H174" s="335"/>
      <c r="I174" s="335"/>
      <c r="J174" s="335"/>
      <c r="K174" s="335"/>
      <c r="L174" s="335"/>
      <c r="M174" s="335"/>
      <c r="N174" s="335"/>
      <c r="O174" s="335"/>
      <c r="P174" s="335"/>
      <c r="Q174" s="335"/>
      <c r="R174" s="335"/>
      <c r="S174" s="335"/>
      <c r="T174" s="335"/>
      <c r="U174" s="335"/>
      <c r="V174" s="335"/>
      <c r="W174" s="335"/>
      <c r="X174" s="335"/>
    </row>
    <row r="175" spans="2:24" x14ac:dyDescent="0.35">
      <c r="B175" s="334"/>
      <c r="C175" s="335"/>
      <c r="D175" s="336"/>
      <c r="E175" s="336"/>
      <c r="F175" s="335"/>
      <c r="G175" s="335"/>
      <c r="H175" s="335"/>
      <c r="I175" s="335"/>
      <c r="J175" s="335"/>
      <c r="K175" s="335"/>
      <c r="L175" s="335"/>
      <c r="M175" s="335"/>
      <c r="N175" s="335"/>
      <c r="O175" s="335"/>
      <c r="P175" s="335"/>
      <c r="Q175" s="335"/>
      <c r="R175" s="335"/>
      <c r="S175" s="335"/>
      <c r="T175" s="335"/>
      <c r="U175" s="335"/>
      <c r="V175" s="335"/>
      <c r="W175" s="335"/>
      <c r="X175" s="335"/>
    </row>
    <row r="176" spans="2:24" x14ac:dyDescent="0.35">
      <c r="B176" s="334"/>
      <c r="C176" s="335"/>
      <c r="D176" s="336"/>
      <c r="E176" s="336"/>
      <c r="F176" s="335"/>
      <c r="G176" s="335"/>
      <c r="H176" s="335"/>
      <c r="I176" s="335"/>
      <c r="J176" s="335"/>
      <c r="K176" s="335"/>
      <c r="L176" s="335"/>
      <c r="M176" s="335"/>
      <c r="N176" s="335"/>
      <c r="O176" s="335"/>
      <c r="P176" s="335"/>
      <c r="Q176" s="335"/>
      <c r="R176" s="335"/>
      <c r="S176" s="335"/>
      <c r="T176" s="335"/>
      <c r="U176" s="335"/>
      <c r="V176" s="335"/>
      <c r="W176" s="335"/>
      <c r="X176" s="335"/>
    </row>
    <row r="177" spans="2:24" x14ac:dyDescent="0.35">
      <c r="B177" s="334"/>
      <c r="C177" s="335"/>
      <c r="D177" s="336"/>
      <c r="E177" s="336"/>
      <c r="F177" s="335"/>
      <c r="G177" s="335"/>
      <c r="H177" s="335"/>
      <c r="I177" s="335"/>
      <c r="J177" s="335"/>
      <c r="K177" s="335"/>
      <c r="L177" s="335"/>
      <c r="M177" s="335"/>
      <c r="N177" s="335"/>
      <c r="O177" s="335"/>
      <c r="P177" s="335"/>
      <c r="Q177" s="335"/>
      <c r="R177" s="335"/>
      <c r="S177" s="335"/>
      <c r="T177" s="335"/>
      <c r="U177" s="335"/>
      <c r="V177" s="335"/>
      <c r="W177" s="335"/>
      <c r="X177" s="335"/>
    </row>
    <row r="178" spans="2:24" x14ac:dyDescent="0.35">
      <c r="B178" s="334"/>
      <c r="C178" s="335"/>
      <c r="D178" s="336"/>
      <c r="E178" s="336"/>
      <c r="F178" s="335"/>
      <c r="G178" s="335"/>
      <c r="H178" s="335"/>
      <c r="I178" s="335"/>
      <c r="J178" s="335"/>
      <c r="K178" s="335"/>
      <c r="L178" s="335"/>
      <c r="M178" s="335"/>
      <c r="N178" s="335"/>
      <c r="O178" s="335"/>
      <c r="P178" s="335"/>
      <c r="Q178" s="335"/>
      <c r="R178" s="335"/>
      <c r="S178" s="335"/>
      <c r="T178" s="335"/>
      <c r="U178" s="335"/>
      <c r="V178" s="335"/>
      <c r="W178" s="335"/>
      <c r="X178" s="335"/>
    </row>
    <row r="179" spans="2:24" x14ac:dyDescent="0.35">
      <c r="B179" s="334"/>
      <c r="C179" s="335"/>
      <c r="D179" s="336"/>
      <c r="E179" s="336"/>
      <c r="F179" s="335"/>
      <c r="G179" s="335"/>
      <c r="H179" s="335"/>
      <c r="I179" s="335"/>
      <c r="J179" s="335"/>
      <c r="K179" s="335"/>
      <c r="L179" s="335"/>
      <c r="M179" s="335"/>
      <c r="N179" s="335"/>
      <c r="O179" s="335"/>
      <c r="P179" s="335"/>
      <c r="Q179" s="335"/>
      <c r="R179" s="335"/>
      <c r="S179" s="335"/>
      <c r="T179" s="335"/>
      <c r="U179" s="335"/>
      <c r="V179" s="335"/>
      <c r="W179" s="335"/>
      <c r="X179" s="335"/>
    </row>
    <row r="180" spans="2:24" x14ac:dyDescent="0.35">
      <c r="B180" s="334"/>
      <c r="C180" s="335"/>
      <c r="D180" s="336"/>
      <c r="E180" s="336"/>
      <c r="F180" s="335"/>
      <c r="G180" s="335"/>
      <c r="H180" s="335"/>
      <c r="I180" s="335"/>
      <c r="J180" s="335"/>
      <c r="K180" s="335"/>
      <c r="L180" s="335"/>
      <c r="M180" s="335"/>
      <c r="N180" s="335"/>
      <c r="O180" s="335"/>
      <c r="P180" s="335"/>
      <c r="Q180" s="335"/>
      <c r="R180" s="335"/>
      <c r="S180" s="335"/>
      <c r="T180" s="335"/>
      <c r="U180" s="335"/>
      <c r="V180" s="335"/>
      <c r="W180" s="335"/>
      <c r="X180" s="335"/>
    </row>
    <row r="181" spans="2:24" x14ac:dyDescent="0.35">
      <c r="B181" s="334"/>
      <c r="C181" s="335"/>
      <c r="D181" s="336"/>
      <c r="E181" s="336"/>
      <c r="F181" s="335"/>
      <c r="G181" s="335"/>
      <c r="H181" s="335"/>
      <c r="I181" s="335"/>
      <c r="J181" s="335"/>
      <c r="K181" s="335"/>
      <c r="L181" s="335"/>
      <c r="M181" s="335"/>
      <c r="N181" s="335"/>
      <c r="O181" s="335"/>
      <c r="P181" s="335"/>
      <c r="Q181" s="335"/>
      <c r="R181" s="335"/>
      <c r="S181" s="335"/>
      <c r="T181" s="335"/>
      <c r="U181" s="335"/>
      <c r="V181" s="335"/>
      <c r="W181" s="335"/>
      <c r="X181" s="335"/>
    </row>
    <row r="182" spans="2:24" x14ac:dyDescent="0.35">
      <c r="B182" s="334"/>
      <c r="C182" s="335"/>
      <c r="D182" s="336"/>
      <c r="E182" s="336"/>
      <c r="F182" s="335"/>
      <c r="G182" s="335"/>
      <c r="H182" s="335"/>
      <c r="I182" s="335"/>
      <c r="J182" s="335"/>
      <c r="K182" s="335"/>
      <c r="L182" s="335"/>
      <c r="M182" s="335"/>
      <c r="N182" s="335"/>
      <c r="O182" s="335"/>
      <c r="P182" s="335"/>
      <c r="Q182" s="335"/>
      <c r="R182" s="335"/>
      <c r="S182" s="335"/>
      <c r="T182" s="335"/>
      <c r="U182" s="335"/>
      <c r="V182" s="335"/>
      <c r="W182" s="335"/>
      <c r="X182" s="335"/>
    </row>
    <row r="183" spans="2:24" x14ac:dyDescent="0.35">
      <c r="B183" s="334"/>
      <c r="C183" s="335"/>
      <c r="D183" s="336"/>
      <c r="E183" s="336"/>
      <c r="F183" s="335"/>
      <c r="G183" s="335"/>
      <c r="H183" s="335"/>
      <c r="I183" s="335"/>
      <c r="J183" s="335"/>
      <c r="K183" s="335"/>
      <c r="L183" s="335"/>
      <c r="M183" s="335"/>
      <c r="N183" s="335"/>
      <c r="O183" s="335"/>
      <c r="P183" s="335"/>
      <c r="Q183" s="335"/>
      <c r="R183" s="335"/>
      <c r="S183" s="335"/>
      <c r="T183" s="335"/>
      <c r="U183" s="335"/>
      <c r="V183" s="335"/>
      <c r="W183" s="335"/>
      <c r="X183" s="335"/>
    </row>
    <row r="184" spans="2:24" x14ac:dyDescent="0.35">
      <c r="B184" s="334"/>
      <c r="C184" s="335"/>
      <c r="D184" s="336"/>
      <c r="E184" s="336"/>
      <c r="F184" s="335"/>
      <c r="G184" s="335"/>
      <c r="H184" s="335"/>
      <c r="I184" s="335"/>
      <c r="J184" s="335"/>
      <c r="K184" s="335"/>
      <c r="L184" s="335"/>
      <c r="M184" s="335"/>
      <c r="N184" s="335"/>
      <c r="O184" s="335"/>
      <c r="P184" s="335"/>
      <c r="Q184" s="335"/>
      <c r="R184" s="335"/>
      <c r="S184" s="335"/>
      <c r="T184" s="335"/>
      <c r="U184" s="335"/>
      <c r="V184" s="335"/>
      <c r="W184" s="335"/>
      <c r="X184" s="335"/>
    </row>
    <row r="185" spans="2:24" x14ac:dyDescent="0.35">
      <c r="B185" s="334"/>
      <c r="C185" s="335"/>
      <c r="D185" s="336"/>
      <c r="E185" s="336"/>
      <c r="F185" s="335"/>
      <c r="G185" s="335"/>
      <c r="H185" s="335"/>
      <c r="I185" s="335"/>
      <c r="J185" s="335"/>
      <c r="K185" s="335"/>
      <c r="L185" s="335"/>
      <c r="M185" s="335"/>
      <c r="N185" s="335"/>
      <c r="O185" s="335"/>
      <c r="P185" s="335"/>
      <c r="Q185" s="335"/>
      <c r="R185" s="335"/>
      <c r="S185" s="335"/>
      <c r="T185" s="335"/>
      <c r="U185" s="335"/>
      <c r="V185" s="335"/>
      <c r="W185" s="335"/>
      <c r="X185" s="335"/>
    </row>
    <row r="186" spans="2:24" x14ac:dyDescent="0.35">
      <c r="B186" s="334"/>
      <c r="C186" s="335"/>
      <c r="D186" s="336"/>
      <c r="E186" s="336"/>
      <c r="F186" s="335"/>
      <c r="G186" s="335"/>
      <c r="H186" s="335"/>
      <c r="I186" s="335"/>
      <c r="J186" s="335"/>
      <c r="K186" s="335"/>
      <c r="L186" s="335"/>
      <c r="M186" s="335"/>
      <c r="N186" s="335"/>
      <c r="O186" s="335"/>
      <c r="P186" s="335"/>
      <c r="Q186" s="335"/>
      <c r="R186" s="335"/>
      <c r="S186" s="335"/>
      <c r="T186" s="335"/>
      <c r="U186" s="335"/>
      <c r="V186" s="335"/>
      <c r="W186" s="335"/>
      <c r="X186" s="335"/>
    </row>
    <row r="187" spans="2:24" x14ac:dyDescent="0.35">
      <c r="B187" s="334"/>
      <c r="C187" s="335"/>
      <c r="D187" s="336"/>
      <c r="E187" s="336"/>
      <c r="F187" s="335"/>
      <c r="G187" s="335"/>
      <c r="H187" s="335"/>
      <c r="I187" s="335"/>
      <c r="J187" s="335"/>
      <c r="K187" s="335"/>
      <c r="L187" s="335"/>
      <c r="M187" s="335"/>
      <c r="N187" s="335"/>
      <c r="O187" s="335"/>
      <c r="P187" s="335"/>
      <c r="Q187" s="335"/>
      <c r="R187" s="335"/>
      <c r="S187" s="335"/>
      <c r="T187" s="335"/>
      <c r="U187" s="335"/>
      <c r="V187" s="335"/>
      <c r="W187" s="335"/>
      <c r="X187" s="335"/>
    </row>
    <row r="188" spans="2:24" x14ac:dyDescent="0.35">
      <c r="B188" s="334"/>
      <c r="C188" s="335"/>
      <c r="D188" s="336"/>
      <c r="E188" s="336"/>
      <c r="F188" s="335"/>
      <c r="G188" s="335"/>
      <c r="H188" s="335"/>
      <c r="I188" s="335"/>
      <c r="J188" s="335"/>
      <c r="K188" s="335"/>
      <c r="L188" s="335"/>
      <c r="M188" s="335"/>
      <c r="N188" s="335"/>
      <c r="O188" s="335"/>
      <c r="P188" s="335"/>
      <c r="Q188" s="335"/>
      <c r="R188" s="335"/>
      <c r="S188" s="335"/>
      <c r="T188" s="335"/>
      <c r="U188" s="335"/>
      <c r="V188" s="335"/>
      <c r="W188" s="335"/>
      <c r="X188" s="335"/>
    </row>
    <row r="189" spans="2:24" x14ac:dyDescent="0.35">
      <c r="B189" s="334"/>
      <c r="C189" s="335"/>
      <c r="D189" s="336"/>
      <c r="E189" s="336"/>
      <c r="F189" s="335"/>
      <c r="G189" s="335"/>
      <c r="H189" s="335"/>
      <c r="I189" s="335"/>
      <c r="J189" s="335"/>
      <c r="K189" s="335"/>
      <c r="L189" s="335"/>
      <c r="M189" s="335"/>
      <c r="N189" s="335"/>
      <c r="O189" s="335"/>
      <c r="P189" s="335"/>
      <c r="Q189" s="335"/>
      <c r="R189" s="335"/>
      <c r="S189" s="335"/>
      <c r="T189" s="335"/>
      <c r="U189" s="335"/>
      <c r="V189" s="335"/>
      <c r="W189" s="335"/>
      <c r="X189" s="335"/>
    </row>
    <row r="190" spans="2:24" x14ac:dyDescent="0.35">
      <c r="B190" s="334"/>
      <c r="C190" s="335"/>
      <c r="D190" s="336"/>
      <c r="E190" s="336"/>
      <c r="F190" s="335"/>
      <c r="G190" s="335"/>
      <c r="H190" s="335"/>
      <c r="I190" s="335"/>
      <c r="J190" s="335"/>
      <c r="K190" s="335"/>
      <c r="L190" s="335"/>
      <c r="M190" s="335"/>
      <c r="N190" s="335"/>
      <c r="O190" s="335"/>
      <c r="P190" s="335"/>
      <c r="Q190" s="335"/>
      <c r="R190" s="335"/>
      <c r="S190" s="335"/>
      <c r="T190" s="335"/>
      <c r="U190" s="335"/>
      <c r="V190" s="335"/>
      <c r="W190" s="335"/>
      <c r="X190" s="335"/>
    </row>
    <row r="191" spans="2:24" x14ac:dyDescent="0.35">
      <c r="B191" s="334"/>
      <c r="C191" s="335"/>
      <c r="D191" s="336"/>
      <c r="E191" s="336"/>
      <c r="F191" s="335"/>
      <c r="G191" s="335"/>
      <c r="H191" s="335"/>
      <c r="I191" s="335"/>
      <c r="J191" s="335"/>
      <c r="K191" s="335"/>
      <c r="L191" s="335"/>
      <c r="M191" s="335"/>
      <c r="N191" s="335"/>
      <c r="O191" s="335"/>
      <c r="P191" s="335"/>
      <c r="Q191" s="335"/>
      <c r="R191" s="335"/>
      <c r="S191" s="335"/>
      <c r="T191" s="335"/>
      <c r="U191" s="335"/>
      <c r="V191" s="335"/>
      <c r="W191" s="335"/>
      <c r="X191" s="335"/>
    </row>
    <row r="192" spans="2:24" x14ac:dyDescent="0.35">
      <c r="B192" s="334"/>
      <c r="C192" s="335"/>
      <c r="D192" s="336"/>
      <c r="E192" s="336"/>
      <c r="F192" s="335"/>
      <c r="G192" s="335"/>
      <c r="H192" s="335"/>
      <c r="I192" s="335"/>
      <c r="J192" s="335"/>
      <c r="K192" s="335"/>
      <c r="L192" s="335"/>
      <c r="M192" s="335"/>
      <c r="N192" s="335"/>
      <c r="O192" s="335"/>
      <c r="P192" s="335"/>
      <c r="Q192" s="335"/>
      <c r="R192" s="335"/>
      <c r="S192" s="335"/>
      <c r="T192" s="335"/>
      <c r="U192" s="335"/>
      <c r="V192" s="335"/>
      <c r="W192" s="335"/>
      <c r="X192" s="335"/>
    </row>
    <row r="193" spans="2:24" x14ac:dyDescent="0.35">
      <c r="B193" s="334"/>
      <c r="C193" s="335"/>
      <c r="D193" s="336"/>
      <c r="E193" s="336"/>
      <c r="F193" s="335"/>
      <c r="G193" s="335"/>
      <c r="H193" s="335"/>
      <c r="I193" s="335"/>
      <c r="J193" s="335"/>
      <c r="K193" s="335"/>
      <c r="L193" s="335"/>
      <c r="M193" s="335"/>
      <c r="N193" s="335"/>
      <c r="O193" s="335"/>
      <c r="P193" s="335"/>
      <c r="Q193" s="335"/>
      <c r="R193" s="335"/>
      <c r="S193" s="335"/>
      <c r="T193" s="335"/>
      <c r="U193" s="335"/>
      <c r="V193" s="335"/>
      <c r="W193" s="335"/>
      <c r="X193" s="335"/>
    </row>
    <row r="194" spans="2:24" x14ac:dyDescent="0.35">
      <c r="B194" s="334"/>
      <c r="C194" s="335"/>
      <c r="D194" s="336"/>
      <c r="E194" s="336"/>
      <c r="F194" s="335"/>
      <c r="G194" s="335"/>
      <c r="H194" s="335"/>
      <c r="I194" s="335"/>
      <c r="J194" s="335"/>
      <c r="K194" s="335"/>
      <c r="L194" s="335"/>
      <c r="M194" s="335"/>
      <c r="N194" s="335"/>
      <c r="O194" s="335"/>
      <c r="P194" s="335"/>
      <c r="Q194" s="335"/>
      <c r="R194" s="335"/>
      <c r="S194" s="335"/>
      <c r="T194" s="335"/>
      <c r="U194" s="335"/>
      <c r="V194" s="335"/>
      <c r="W194" s="335"/>
      <c r="X194" s="335"/>
    </row>
    <row r="195" spans="2:24" x14ac:dyDescent="0.35">
      <c r="B195" s="334"/>
      <c r="C195" s="335"/>
      <c r="D195" s="336"/>
      <c r="E195" s="336"/>
      <c r="F195" s="335"/>
      <c r="G195" s="335"/>
      <c r="H195" s="335"/>
      <c r="I195" s="335"/>
      <c r="J195" s="335"/>
      <c r="K195" s="335"/>
      <c r="L195" s="335"/>
      <c r="M195" s="335"/>
      <c r="N195" s="335"/>
      <c r="O195" s="335"/>
      <c r="P195" s="335"/>
      <c r="Q195" s="335"/>
      <c r="R195" s="335"/>
      <c r="S195" s="335"/>
      <c r="T195" s="335"/>
      <c r="U195" s="335"/>
      <c r="V195" s="335"/>
      <c r="W195" s="335"/>
      <c r="X195" s="335"/>
    </row>
    <row r="196" spans="2:24" x14ac:dyDescent="0.35">
      <c r="B196" s="334"/>
      <c r="C196" s="335"/>
      <c r="D196" s="336"/>
      <c r="E196" s="336"/>
      <c r="F196" s="335"/>
      <c r="G196" s="335"/>
      <c r="H196" s="335"/>
      <c r="I196" s="335"/>
      <c r="J196" s="335"/>
      <c r="K196" s="335"/>
      <c r="L196" s="335"/>
      <c r="M196" s="335"/>
      <c r="N196" s="335"/>
      <c r="O196" s="335"/>
      <c r="P196" s="335"/>
      <c r="Q196" s="335"/>
      <c r="R196" s="335"/>
      <c r="S196" s="335"/>
      <c r="T196" s="335"/>
      <c r="U196" s="335"/>
      <c r="V196" s="335"/>
      <c r="W196" s="335"/>
      <c r="X196" s="335"/>
    </row>
    <row r="197" spans="2:24" x14ac:dyDescent="0.35">
      <c r="B197" s="334"/>
      <c r="C197" s="335"/>
      <c r="D197" s="336"/>
      <c r="E197" s="336"/>
      <c r="F197" s="335"/>
      <c r="G197" s="335"/>
      <c r="H197" s="335"/>
      <c r="I197" s="335"/>
      <c r="J197" s="335"/>
      <c r="K197" s="335"/>
      <c r="L197" s="335"/>
      <c r="M197" s="335"/>
      <c r="N197" s="335"/>
      <c r="O197" s="335"/>
      <c r="P197" s="335"/>
      <c r="Q197" s="335"/>
      <c r="R197" s="335"/>
      <c r="S197" s="335"/>
      <c r="T197" s="335"/>
      <c r="U197" s="335"/>
      <c r="V197" s="335"/>
      <c r="W197" s="335"/>
      <c r="X197" s="335"/>
    </row>
    <row r="198" spans="2:24" x14ac:dyDescent="0.35">
      <c r="B198" s="334"/>
      <c r="C198" s="335"/>
      <c r="D198" s="336"/>
      <c r="E198" s="336"/>
      <c r="F198" s="335"/>
      <c r="G198" s="335"/>
      <c r="H198" s="335"/>
      <c r="I198" s="335"/>
      <c r="J198" s="335"/>
      <c r="K198" s="335"/>
      <c r="L198" s="335"/>
      <c r="M198" s="335"/>
      <c r="N198" s="335"/>
      <c r="O198" s="335"/>
      <c r="P198" s="335"/>
      <c r="Q198" s="335"/>
      <c r="R198" s="335"/>
      <c r="S198" s="335"/>
      <c r="T198" s="335"/>
      <c r="U198" s="335"/>
      <c r="V198" s="335"/>
      <c r="W198" s="335"/>
      <c r="X198" s="335"/>
    </row>
    <row r="199" spans="2:24" x14ac:dyDescent="0.35">
      <c r="B199" s="334"/>
      <c r="C199" s="335"/>
      <c r="D199" s="336"/>
      <c r="E199" s="336"/>
      <c r="F199" s="335"/>
      <c r="G199" s="335"/>
      <c r="H199" s="335"/>
      <c r="I199" s="335"/>
      <c r="J199" s="335"/>
      <c r="K199" s="335"/>
      <c r="L199" s="335"/>
      <c r="M199" s="335"/>
      <c r="N199" s="335"/>
      <c r="O199" s="335"/>
      <c r="P199" s="335"/>
      <c r="Q199" s="335"/>
      <c r="R199" s="335"/>
      <c r="S199" s="335"/>
      <c r="T199" s="335"/>
      <c r="U199" s="335"/>
      <c r="V199" s="335"/>
      <c r="W199" s="335"/>
      <c r="X199" s="335"/>
    </row>
    <row r="200" spans="2:24" x14ac:dyDescent="0.35">
      <c r="B200" s="334"/>
      <c r="C200" s="335"/>
      <c r="D200" s="336"/>
      <c r="E200" s="336"/>
      <c r="F200" s="335"/>
      <c r="G200" s="335"/>
      <c r="H200" s="335"/>
      <c r="I200" s="335"/>
      <c r="J200" s="335"/>
      <c r="K200" s="335"/>
      <c r="L200" s="335"/>
      <c r="M200" s="335"/>
      <c r="N200" s="335"/>
      <c r="O200" s="335"/>
      <c r="P200" s="335"/>
      <c r="Q200" s="335"/>
      <c r="R200" s="335"/>
      <c r="S200" s="335"/>
      <c r="T200" s="335"/>
      <c r="U200" s="335"/>
      <c r="V200" s="335"/>
      <c r="W200" s="335"/>
      <c r="X200" s="335"/>
    </row>
    <row r="201" spans="2:24" x14ac:dyDescent="0.35">
      <c r="B201" s="334"/>
      <c r="C201" s="335"/>
      <c r="D201" s="336"/>
      <c r="E201" s="336"/>
      <c r="F201" s="335"/>
      <c r="G201" s="335"/>
      <c r="H201" s="335"/>
      <c r="I201" s="335"/>
      <c r="J201" s="335"/>
      <c r="K201" s="335"/>
      <c r="L201" s="335"/>
      <c r="M201" s="335"/>
      <c r="N201" s="335"/>
      <c r="O201" s="335"/>
      <c r="P201" s="335"/>
      <c r="Q201" s="335"/>
      <c r="R201" s="335"/>
      <c r="S201" s="335"/>
      <c r="T201" s="335"/>
      <c r="U201" s="335"/>
      <c r="V201" s="335"/>
      <c r="W201" s="335"/>
      <c r="X201" s="335"/>
    </row>
    <row r="202" spans="2:24" x14ac:dyDescent="0.35">
      <c r="B202" s="334"/>
      <c r="C202" s="335"/>
      <c r="D202" s="336"/>
      <c r="E202" s="336"/>
      <c r="F202" s="335"/>
      <c r="G202" s="335"/>
      <c r="H202" s="335"/>
      <c r="I202" s="335"/>
      <c r="J202" s="335"/>
      <c r="K202" s="335"/>
      <c r="L202" s="335"/>
      <c r="M202" s="335"/>
      <c r="N202" s="335"/>
      <c r="O202" s="335"/>
      <c r="P202" s="335"/>
      <c r="Q202" s="335"/>
      <c r="R202" s="335"/>
      <c r="S202" s="335"/>
      <c r="T202" s="335"/>
      <c r="U202" s="335"/>
      <c r="V202" s="335"/>
      <c r="W202" s="335"/>
      <c r="X202" s="335"/>
    </row>
    <row r="203" spans="2:24" x14ac:dyDescent="0.35">
      <c r="B203" s="334"/>
      <c r="C203" s="335"/>
      <c r="D203" s="336"/>
      <c r="E203" s="336"/>
      <c r="F203" s="335"/>
      <c r="G203" s="335"/>
      <c r="H203" s="335"/>
      <c r="I203" s="335"/>
      <c r="J203" s="335"/>
      <c r="K203" s="335"/>
      <c r="L203" s="335"/>
      <c r="M203" s="335"/>
      <c r="N203" s="335"/>
      <c r="O203" s="335"/>
      <c r="P203" s="335"/>
      <c r="Q203" s="335"/>
      <c r="R203" s="335"/>
      <c r="S203" s="335"/>
      <c r="T203" s="335"/>
      <c r="U203" s="335"/>
      <c r="V203" s="335"/>
      <c r="W203" s="335"/>
      <c r="X203" s="335"/>
    </row>
    <row r="204" spans="2:24" x14ac:dyDescent="0.35">
      <c r="B204" s="334"/>
      <c r="C204" s="335"/>
      <c r="D204" s="336"/>
      <c r="E204" s="336"/>
      <c r="F204" s="335"/>
      <c r="G204" s="335"/>
      <c r="H204" s="335"/>
      <c r="I204" s="335"/>
      <c r="J204" s="335"/>
      <c r="K204" s="335"/>
      <c r="L204" s="335"/>
      <c r="M204" s="335"/>
      <c r="N204" s="335"/>
      <c r="O204" s="335"/>
      <c r="P204" s="335"/>
      <c r="Q204" s="335"/>
      <c r="R204" s="335"/>
      <c r="S204" s="335"/>
      <c r="T204" s="335"/>
      <c r="U204" s="335"/>
      <c r="V204" s="335"/>
      <c r="W204" s="335"/>
      <c r="X204" s="335"/>
    </row>
    <row r="205" spans="2:24" x14ac:dyDescent="0.35">
      <c r="B205" s="334"/>
      <c r="C205" s="335"/>
      <c r="D205" s="336"/>
      <c r="E205" s="336"/>
      <c r="F205" s="335"/>
      <c r="G205" s="335"/>
      <c r="H205" s="335"/>
      <c r="I205" s="335"/>
      <c r="J205" s="335"/>
      <c r="K205" s="335"/>
      <c r="L205" s="335"/>
      <c r="M205" s="335"/>
      <c r="N205" s="335"/>
      <c r="O205" s="335"/>
      <c r="P205" s="335"/>
      <c r="Q205" s="335"/>
      <c r="R205" s="335"/>
      <c r="S205" s="335"/>
      <c r="T205" s="335"/>
      <c r="U205" s="335"/>
      <c r="V205" s="335"/>
      <c r="W205" s="335"/>
      <c r="X205" s="335"/>
    </row>
    <row r="206" spans="2:24" x14ac:dyDescent="0.35">
      <c r="B206" s="334"/>
      <c r="C206" s="335"/>
      <c r="D206" s="336"/>
      <c r="E206" s="336"/>
      <c r="F206" s="335"/>
      <c r="G206" s="335"/>
      <c r="H206" s="335"/>
      <c r="I206" s="335"/>
      <c r="J206" s="335"/>
      <c r="K206" s="335"/>
      <c r="L206" s="335"/>
      <c r="M206" s="335"/>
      <c r="N206" s="335"/>
      <c r="O206" s="335"/>
      <c r="P206" s="335"/>
      <c r="Q206" s="335"/>
      <c r="R206" s="335"/>
      <c r="S206" s="335"/>
      <c r="T206" s="335"/>
      <c r="U206" s="335"/>
      <c r="V206" s="335"/>
      <c r="W206" s="335"/>
      <c r="X206" s="335"/>
    </row>
    <row r="207" spans="2:24" x14ac:dyDescent="0.35">
      <c r="B207" s="334"/>
      <c r="C207" s="335"/>
      <c r="D207" s="336"/>
      <c r="E207" s="336"/>
      <c r="F207" s="335"/>
      <c r="G207" s="335"/>
      <c r="H207" s="335"/>
      <c r="I207" s="335"/>
      <c r="J207" s="335"/>
      <c r="K207" s="335"/>
      <c r="L207" s="335"/>
      <c r="M207" s="335"/>
      <c r="N207" s="335"/>
      <c r="O207" s="335"/>
      <c r="P207" s="335"/>
      <c r="Q207" s="335"/>
      <c r="R207" s="335"/>
      <c r="S207" s="335"/>
      <c r="T207" s="335"/>
      <c r="U207" s="335"/>
      <c r="V207" s="335"/>
      <c r="W207" s="335"/>
      <c r="X207" s="335"/>
    </row>
    <row r="208" spans="2:24" x14ac:dyDescent="0.35">
      <c r="B208" s="334"/>
      <c r="C208" s="335"/>
      <c r="D208" s="336"/>
      <c r="E208" s="336"/>
      <c r="F208" s="335"/>
      <c r="G208" s="335"/>
      <c r="H208" s="335"/>
      <c r="I208" s="335"/>
      <c r="J208" s="335"/>
      <c r="K208" s="335"/>
      <c r="L208" s="335"/>
      <c r="M208" s="335"/>
      <c r="N208" s="335"/>
      <c r="O208" s="335"/>
      <c r="P208" s="335"/>
      <c r="Q208" s="335"/>
      <c r="R208" s="335"/>
      <c r="S208" s="335"/>
      <c r="T208" s="335"/>
      <c r="U208" s="335"/>
      <c r="V208" s="335"/>
      <c r="W208" s="335"/>
      <c r="X208" s="335"/>
    </row>
    <row r="209" spans="2:24" x14ac:dyDescent="0.35">
      <c r="B209" s="334"/>
      <c r="C209" s="335"/>
      <c r="D209" s="336"/>
      <c r="E209" s="336"/>
      <c r="F209" s="335"/>
      <c r="G209" s="335"/>
      <c r="H209" s="335"/>
      <c r="I209" s="335"/>
      <c r="J209" s="335"/>
      <c r="K209" s="335"/>
      <c r="L209" s="335"/>
      <c r="M209" s="335"/>
      <c r="N209" s="335"/>
      <c r="O209" s="335"/>
      <c r="P209" s="335"/>
      <c r="Q209" s="335"/>
      <c r="R209" s="335"/>
      <c r="S209" s="335"/>
      <c r="T209" s="335"/>
      <c r="U209" s="335"/>
      <c r="V209" s="335"/>
      <c r="W209" s="335"/>
      <c r="X209" s="335"/>
    </row>
    <row r="210" spans="2:24" x14ac:dyDescent="0.35">
      <c r="B210" s="334"/>
      <c r="C210" s="335"/>
      <c r="D210" s="336"/>
      <c r="E210" s="336"/>
      <c r="F210" s="335"/>
      <c r="G210" s="335"/>
      <c r="H210" s="335"/>
      <c r="I210" s="335"/>
      <c r="J210" s="335"/>
      <c r="K210" s="335"/>
      <c r="L210" s="335"/>
      <c r="M210" s="335"/>
      <c r="N210" s="335"/>
      <c r="O210" s="335"/>
      <c r="P210" s="335"/>
      <c r="Q210" s="335"/>
      <c r="R210" s="335"/>
      <c r="S210" s="335"/>
      <c r="T210" s="335"/>
      <c r="U210" s="335"/>
      <c r="V210" s="335"/>
      <c r="W210" s="335"/>
      <c r="X210" s="335"/>
    </row>
    <row r="211" spans="2:24" x14ac:dyDescent="0.35">
      <c r="B211" s="334"/>
      <c r="C211" s="335"/>
      <c r="D211" s="336"/>
      <c r="E211" s="336"/>
      <c r="F211" s="335"/>
      <c r="G211" s="335"/>
      <c r="H211" s="335"/>
      <c r="I211" s="335"/>
      <c r="J211" s="335"/>
      <c r="K211" s="335"/>
      <c r="L211" s="335"/>
      <c r="M211" s="335"/>
      <c r="N211" s="335"/>
      <c r="O211" s="335"/>
      <c r="P211" s="335"/>
      <c r="Q211" s="335"/>
      <c r="R211" s="335"/>
      <c r="S211" s="335"/>
      <c r="T211" s="335"/>
      <c r="U211" s="335"/>
      <c r="V211" s="335"/>
      <c r="W211" s="335"/>
      <c r="X211" s="335"/>
    </row>
    <row r="212" spans="2:24" x14ac:dyDescent="0.35">
      <c r="B212" s="334"/>
      <c r="C212" s="335"/>
      <c r="D212" s="336"/>
      <c r="E212" s="336"/>
      <c r="F212" s="335"/>
      <c r="G212" s="335"/>
      <c r="H212" s="335"/>
      <c r="I212" s="335"/>
      <c r="J212" s="335"/>
      <c r="K212" s="335"/>
      <c r="L212" s="335"/>
      <c r="M212" s="335"/>
      <c r="N212" s="335"/>
      <c r="O212" s="335"/>
      <c r="P212" s="335"/>
      <c r="Q212" s="335"/>
      <c r="R212" s="335"/>
      <c r="S212" s="335"/>
      <c r="T212" s="335"/>
      <c r="U212" s="335"/>
      <c r="V212" s="335"/>
      <c r="W212" s="335"/>
      <c r="X212" s="335"/>
    </row>
    <row r="213" spans="2:24" x14ac:dyDescent="0.35">
      <c r="B213" s="334"/>
      <c r="C213" s="335"/>
      <c r="D213" s="336"/>
      <c r="E213" s="336"/>
      <c r="F213" s="335"/>
      <c r="G213" s="335"/>
      <c r="H213" s="335"/>
      <c r="I213" s="335"/>
      <c r="J213" s="335"/>
      <c r="K213" s="335"/>
      <c r="L213" s="335"/>
      <c r="M213" s="335"/>
      <c r="N213" s="335"/>
      <c r="O213" s="335"/>
      <c r="P213" s="335"/>
      <c r="Q213" s="335"/>
      <c r="R213" s="335"/>
      <c r="S213" s="335"/>
      <c r="T213" s="335"/>
      <c r="U213" s="335"/>
      <c r="V213" s="335"/>
      <c r="W213" s="335"/>
      <c r="X213" s="335"/>
    </row>
    <row r="214" spans="2:24" x14ac:dyDescent="0.35">
      <c r="B214" s="334"/>
      <c r="C214" s="335"/>
      <c r="D214" s="336"/>
      <c r="E214" s="336"/>
      <c r="F214" s="335"/>
      <c r="G214" s="335"/>
      <c r="H214" s="335"/>
      <c r="I214" s="335"/>
      <c r="J214" s="335"/>
      <c r="K214" s="335"/>
      <c r="L214" s="335"/>
      <c r="M214" s="335"/>
      <c r="N214" s="335"/>
      <c r="O214" s="335"/>
      <c r="P214" s="335"/>
      <c r="Q214" s="335"/>
      <c r="R214" s="335"/>
      <c r="S214" s="335"/>
      <c r="T214" s="335"/>
      <c r="U214" s="335"/>
      <c r="V214" s="335"/>
      <c r="W214" s="335"/>
      <c r="X214" s="335"/>
    </row>
    <row r="215" spans="2:24" x14ac:dyDescent="0.35">
      <c r="B215" s="334"/>
      <c r="C215" s="335"/>
      <c r="D215" s="336"/>
      <c r="E215" s="336"/>
      <c r="F215" s="335"/>
      <c r="G215" s="335"/>
      <c r="H215" s="335"/>
      <c r="I215" s="335"/>
      <c r="J215" s="335"/>
      <c r="K215" s="335"/>
      <c r="L215" s="335"/>
      <c r="M215" s="335"/>
      <c r="N215" s="335"/>
      <c r="O215" s="335"/>
      <c r="P215" s="335"/>
      <c r="Q215" s="335"/>
      <c r="R215" s="335"/>
      <c r="S215" s="335"/>
      <c r="T215" s="335"/>
      <c r="U215" s="335"/>
      <c r="V215" s="335"/>
      <c r="W215" s="335"/>
      <c r="X215" s="335"/>
    </row>
    <row r="216" spans="2:24" x14ac:dyDescent="0.35">
      <c r="B216" s="334"/>
      <c r="C216" s="335"/>
      <c r="D216" s="336"/>
      <c r="E216" s="336"/>
      <c r="F216" s="335"/>
      <c r="G216" s="335"/>
      <c r="H216" s="335"/>
      <c r="I216" s="335"/>
      <c r="J216" s="335"/>
      <c r="K216" s="335"/>
      <c r="L216" s="335"/>
      <c r="M216" s="335"/>
      <c r="N216" s="335"/>
      <c r="O216" s="335"/>
      <c r="P216" s="335"/>
      <c r="Q216" s="335"/>
      <c r="R216" s="335"/>
      <c r="S216" s="335"/>
      <c r="T216" s="335"/>
      <c r="U216" s="335"/>
      <c r="V216" s="335"/>
      <c r="W216" s="335"/>
      <c r="X216" s="335"/>
    </row>
    <row r="217" spans="2:24" x14ac:dyDescent="0.35">
      <c r="B217" s="334"/>
      <c r="C217" s="335"/>
      <c r="D217" s="336"/>
      <c r="E217" s="336"/>
      <c r="F217" s="335"/>
      <c r="G217" s="335"/>
      <c r="H217" s="335"/>
      <c r="I217" s="335"/>
      <c r="J217" s="335"/>
      <c r="K217" s="335"/>
      <c r="L217" s="335"/>
      <c r="M217" s="335"/>
      <c r="N217" s="335"/>
      <c r="O217" s="335"/>
      <c r="P217" s="335"/>
      <c r="Q217" s="335"/>
      <c r="R217" s="335"/>
      <c r="S217" s="335"/>
      <c r="T217" s="335"/>
      <c r="U217" s="335"/>
      <c r="V217" s="335"/>
      <c r="W217" s="335"/>
      <c r="X217" s="335"/>
    </row>
    <row r="218" spans="2:24" x14ac:dyDescent="0.35">
      <c r="B218" s="334"/>
      <c r="C218" s="335"/>
      <c r="D218" s="336"/>
      <c r="E218" s="336"/>
      <c r="F218" s="335"/>
      <c r="G218" s="335"/>
      <c r="H218" s="335"/>
      <c r="I218" s="335"/>
      <c r="J218" s="335"/>
      <c r="K218" s="335"/>
      <c r="L218" s="335"/>
      <c r="M218" s="335"/>
      <c r="N218" s="335"/>
      <c r="O218" s="335"/>
      <c r="P218" s="335"/>
      <c r="Q218" s="335"/>
      <c r="R218" s="335"/>
      <c r="S218" s="335"/>
      <c r="T218" s="335"/>
      <c r="U218" s="335"/>
      <c r="V218" s="335"/>
      <c r="W218" s="335"/>
      <c r="X218" s="335"/>
    </row>
    <row r="219" spans="2:24" x14ac:dyDescent="0.35">
      <c r="B219" s="334"/>
      <c r="C219" s="335"/>
      <c r="D219" s="336"/>
      <c r="E219" s="336"/>
      <c r="F219" s="335"/>
      <c r="G219" s="335"/>
      <c r="H219" s="335"/>
      <c r="I219" s="335"/>
      <c r="J219" s="335"/>
      <c r="K219" s="335"/>
      <c r="L219" s="335"/>
      <c r="M219" s="335"/>
      <c r="N219" s="335"/>
      <c r="O219" s="335"/>
      <c r="P219" s="335"/>
      <c r="Q219" s="335"/>
      <c r="R219" s="335"/>
      <c r="S219" s="335"/>
      <c r="T219" s="335"/>
      <c r="U219" s="335"/>
      <c r="V219" s="335"/>
      <c r="W219" s="335"/>
      <c r="X219" s="335"/>
    </row>
    <row r="220" spans="2:24" x14ac:dyDescent="0.35">
      <c r="B220" s="334"/>
      <c r="C220" s="335"/>
      <c r="D220" s="336"/>
      <c r="E220" s="336"/>
      <c r="F220" s="335"/>
      <c r="G220" s="335"/>
      <c r="H220" s="335"/>
      <c r="I220" s="335"/>
      <c r="J220" s="335"/>
      <c r="K220" s="335"/>
      <c r="L220" s="335"/>
      <c r="M220" s="335"/>
      <c r="N220" s="335"/>
      <c r="O220" s="335"/>
      <c r="P220" s="335"/>
      <c r="Q220" s="335"/>
      <c r="R220" s="335"/>
      <c r="S220" s="335"/>
      <c r="T220" s="335"/>
      <c r="U220" s="335"/>
      <c r="V220" s="335"/>
      <c r="W220" s="335"/>
      <c r="X220" s="335"/>
    </row>
    <row r="221" spans="2:24" x14ac:dyDescent="0.35">
      <c r="B221" s="334"/>
      <c r="C221" s="335"/>
      <c r="D221" s="336"/>
      <c r="E221" s="336"/>
      <c r="F221" s="335"/>
      <c r="G221" s="335"/>
      <c r="H221" s="335"/>
      <c r="I221" s="335"/>
      <c r="J221" s="335"/>
      <c r="K221" s="335"/>
      <c r="L221" s="335"/>
      <c r="M221" s="335"/>
      <c r="N221" s="335"/>
      <c r="O221" s="335"/>
      <c r="P221" s="335"/>
      <c r="Q221" s="335"/>
      <c r="R221" s="335"/>
      <c r="S221" s="335"/>
      <c r="T221" s="335"/>
      <c r="U221" s="335"/>
      <c r="V221" s="335"/>
      <c r="W221" s="335"/>
      <c r="X221" s="335"/>
    </row>
    <row r="222" spans="2:24" x14ac:dyDescent="0.35">
      <c r="B222" s="334"/>
      <c r="C222" s="335"/>
      <c r="D222" s="336"/>
      <c r="E222" s="336"/>
      <c r="F222" s="335"/>
      <c r="G222" s="335"/>
      <c r="H222" s="335"/>
      <c r="I222" s="335"/>
      <c r="J222" s="335"/>
      <c r="K222" s="335"/>
      <c r="L222" s="335"/>
      <c r="M222" s="335"/>
      <c r="N222" s="335"/>
      <c r="O222" s="335"/>
      <c r="P222" s="335"/>
      <c r="Q222" s="335"/>
      <c r="R222" s="335"/>
      <c r="S222" s="335"/>
      <c r="T222" s="335"/>
      <c r="U222" s="335"/>
      <c r="V222" s="335"/>
      <c r="W222" s="335"/>
      <c r="X222" s="335"/>
    </row>
    <row r="223" spans="2:24" x14ac:dyDescent="0.35">
      <c r="B223" s="334"/>
      <c r="C223" s="335"/>
      <c r="D223" s="336"/>
      <c r="E223" s="336"/>
      <c r="F223" s="335"/>
      <c r="G223" s="335"/>
      <c r="H223" s="335"/>
      <c r="I223" s="335"/>
      <c r="J223" s="335"/>
      <c r="K223" s="335"/>
      <c r="L223" s="335"/>
      <c r="M223" s="335"/>
      <c r="N223" s="335"/>
      <c r="O223" s="335"/>
      <c r="P223" s="335"/>
      <c r="Q223" s="335"/>
      <c r="R223" s="335"/>
      <c r="S223" s="335"/>
      <c r="T223" s="335"/>
      <c r="U223" s="335"/>
      <c r="V223" s="335"/>
      <c r="W223" s="335"/>
      <c r="X223" s="335"/>
    </row>
    <row r="224" spans="2:24" x14ac:dyDescent="0.35">
      <c r="B224" s="334"/>
      <c r="C224" s="335"/>
      <c r="D224" s="336"/>
      <c r="E224" s="336"/>
      <c r="F224" s="335"/>
      <c r="G224" s="335"/>
      <c r="H224" s="335"/>
      <c r="I224" s="335"/>
      <c r="J224" s="335"/>
      <c r="K224" s="335"/>
      <c r="L224" s="335"/>
      <c r="M224" s="335"/>
      <c r="N224" s="335"/>
      <c r="O224" s="335"/>
      <c r="P224" s="335"/>
      <c r="Q224" s="335"/>
      <c r="R224" s="335"/>
      <c r="S224" s="335"/>
      <c r="T224" s="335"/>
      <c r="U224" s="335"/>
      <c r="V224" s="335"/>
      <c r="W224" s="335"/>
      <c r="X224" s="335"/>
    </row>
    <row r="225" spans="2:24" x14ac:dyDescent="0.35">
      <c r="B225" s="334"/>
      <c r="C225" s="335"/>
      <c r="D225" s="336"/>
      <c r="E225" s="336"/>
      <c r="F225" s="335"/>
      <c r="G225" s="335"/>
      <c r="H225" s="335"/>
      <c r="I225" s="335"/>
      <c r="J225" s="335"/>
      <c r="K225" s="335"/>
      <c r="L225" s="335"/>
      <c r="M225" s="335"/>
      <c r="N225" s="335"/>
      <c r="O225" s="335"/>
      <c r="P225" s="335"/>
      <c r="Q225" s="335"/>
      <c r="R225" s="335"/>
      <c r="S225" s="335"/>
      <c r="T225" s="335"/>
      <c r="U225" s="335"/>
      <c r="V225" s="335"/>
      <c r="W225" s="335"/>
      <c r="X225" s="335"/>
    </row>
    <row r="226" spans="2:24" x14ac:dyDescent="0.35">
      <c r="B226" s="334"/>
      <c r="C226" s="335"/>
      <c r="D226" s="336"/>
      <c r="E226" s="336"/>
      <c r="F226" s="335"/>
      <c r="G226" s="335"/>
      <c r="H226" s="335"/>
      <c r="I226" s="335"/>
      <c r="J226" s="335"/>
      <c r="K226" s="335"/>
      <c r="L226" s="335"/>
      <c r="M226" s="335"/>
      <c r="N226" s="335"/>
      <c r="O226" s="335"/>
      <c r="P226" s="335"/>
      <c r="Q226" s="335"/>
      <c r="R226" s="335"/>
      <c r="S226" s="335"/>
      <c r="T226" s="335"/>
      <c r="U226" s="335"/>
      <c r="V226" s="335"/>
      <c r="W226" s="335"/>
      <c r="X226" s="335"/>
    </row>
    <row r="227" spans="2:24" x14ac:dyDescent="0.35">
      <c r="B227" s="334"/>
      <c r="C227" s="335"/>
      <c r="D227" s="336"/>
      <c r="E227" s="336"/>
      <c r="F227" s="335"/>
      <c r="G227" s="335"/>
      <c r="H227" s="335"/>
      <c r="I227" s="335"/>
      <c r="J227" s="335"/>
      <c r="K227" s="335"/>
      <c r="L227" s="335"/>
      <c r="M227" s="335"/>
      <c r="N227" s="335"/>
      <c r="O227" s="335"/>
      <c r="P227" s="335"/>
      <c r="Q227" s="335"/>
      <c r="R227" s="335"/>
      <c r="S227" s="335"/>
      <c r="T227" s="335"/>
      <c r="U227" s="335"/>
      <c r="V227" s="335"/>
      <c r="W227" s="335"/>
      <c r="X227" s="335"/>
    </row>
    <row r="228" spans="2:24" x14ac:dyDescent="0.35">
      <c r="B228" s="334"/>
      <c r="C228" s="335"/>
      <c r="D228" s="336"/>
      <c r="E228" s="336"/>
      <c r="F228" s="335"/>
      <c r="G228" s="335"/>
      <c r="H228" s="335"/>
      <c r="I228" s="335"/>
      <c r="J228" s="335"/>
      <c r="K228" s="335"/>
      <c r="L228" s="335"/>
      <c r="M228" s="335"/>
      <c r="N228" s="335"/>
      <c r="O228" s="335"/>
      <c r="P228" s="335"/>
      <c r="Q228" s="335"/>
      <c r="R228" s="335"/>
      <c r="S228" s="335"/>
      <c r="T228" s="335"/>
      <c r="U228" s="335"/>
      <c r="V228" s="335"/>
      <c r="W228" s="335"/>
      <c r="X228" s="335"/>
    </row>
    <row r="229" spans="2:24" x14ac:dyDescent="0.35">
      <c r="B229" s="334"/>
      <c r="C229" s="335"/>
      <c r="D229" s="336"/>
      <c r="E229" s="336"/>
      <c r="F229" s="335"/>
      <c r="G229" s="335"/>
      <c r="H229" s="335"/>
      <c r="I229" s="335"/>
      <c r="J229" s="335"/>
      <c r="K229" s="335"/>
      <c r="L229" s="335"/>
      <c r="M229" s="335"/>
      <c r="N229" s="335"/>
      <c r="O229" s="335"/>
      <c r="P229" s="335"/>
      <c r="Q229" s="335"/>
      <c r="R229" s="335"/>
      <c r="S229" s="335"/>
      <c r="T229" s="335"/>
      <c r="U229" s="335"/>
      <c r="V229" s="335"/>
      <c r="W229" s="335"/>
      <c r="X229" s="335"/>
    </row>
    <row r="230" spans="2:24" x14ac:dyDescent="0.35">
      <c r="B230" s="334"/>
      <c r="C230" s="335"/>
      <c r="D230" s="336"/>
      <c r="E230" s="336"/>
      <c r="F230" s="335"/>
      <c r="G230" s="335"/>
      <c r="H230" s="335"/>
      <c r="I230" s="335"/>
      <c r="J230" s="335"/>
      <c r="K230" s="335"/>
      <c r="L230" s="335"/>
      <c r="M230" s="335"/>
      <c r="N230" s="335"/>
      <c r="O230" s="335"/>
      <c r="P230" s="335"/>
      <c r="Q230" s="335"/>
      <c r="R230" s="335"/>
      <c r="S230" s="335"/>
      <c r="T230" s="335"/>
      <c r="U230" s="335"/>
      <c r="V230" s="335"/>
      <c r="W230" s="335"/>
      <c r="X230" s="335"/>
    </row>
    <row r="231" spans="2:24" x14ac:dyDescent="0.35">
      <c r="B231" s="334"/>
      <c r="C231" s="335"/>
      <c r="D231" s="336"/>
      <c r="E231" s="336"/>
      <c r="F231" s="335"/>
      <c r="G231" s="335"/>
      <c r="H231" s="335"/>
      <c r="I231" s="335"/>
      <c r="J231" s="335"/>
      <c r="K231" s="335"/>
      <c r="L231" s="335"/>
      <c r="M231" s="335"/>
      <c r="N231" s="335"/>
      <c r="O231" s="335"/>
      <c r="P231" s="335"/>
      <c r="Q231" s="335"/>
      <c r="R231" s="335"/>
      <c r="S231" s="335"/>
      <c r="T231" s="335"/>
      <c r="U231" s="335"/>
      <c r="V231" s="335"/>
      <c r="W231" s="335"/>
      <c r="X231" s="335"/>
    </row>
    <row r="232" spans="2:24" x14ac:dyDescent="0.35">
      <c r="B232" s="334"/>
      <c r="C232" s="335"/>
      <c r="D232" s="336"/>
      <c r="E232" s="336"/>
      <c r="F232" s="335"/>
      <c r="G232" s="335"/>
      <c r="H232" s="335"/>
      <c r="I232" s="335"/>
      <c r="J232" s="335"/>
      <c r="K232" s="335"/>
      <c r="L232" s="335"/>
      <c r="M232" s="335"/>
      <c r="N232" s="335"/>
      <c r="O232" s="335"/>
      <c r="P232" s="335"/>
      <c r="Q232" s="335"/>
      <c r="R232" s="335"/>
      <c r="S232" s="335"/>
      <c r="T232" s="335"/>
      <c r="U232" s="335"/>
      <c r="V232" s="335"/>
      <c r="W232" s="335"/>
      <c r="X232" s="335"/>
    </row>
    <row r="233" spans="2:24" x14ac:dyDescent="0.35">
      <c r="B233" s="334"/>
      <c r="C233" s="335"/>
      <c r="D233" s="336"/>
      <c r="E233" s="336"/>
      <c r="F233" s="335"/>
      <c r="G233" s="335"/>
      <c r="H233" s="335"/>
      <c r="I233" s="335"/>
      <c r="J233" s="335"/>
      <c r="K233" s="335"/>
      <c r="L233" s="335"/>
      <c r="M233" s="335"/>
      <c r="N233" s="335"/>
      <c r="O233" s="335"/>
      <c r="P233" s="335"/>
      <c r="Q233" s="335"/>
      <c r="R233" s="335"/>
      <c r="S233" s="335"/>
      <c r="T233" s="335"/>
      <c r="U233" s="335"/>
      <c r="V233" s="335"/>
      <c r="W233" s="335"/>
      <c r="X233" s="335"/>
    </row>
    <row r="234" spans="2:24" x14ac:dyDescent="0.35">
      <c r="B234" s="334"/>
      <c r="C234" s="335"/>
      <c r="D234" s="336"/>
      <c r="E234" s="336"/>
      <c r="F234" s="335"/>
      <c r="G234" s="335"/>
      <c r="H234" s="335"/>
      <c r="I234" s="335"/>
      <c r="J234" s="335"/>
      <c r="K234" s="335"/>
      <c r="L234" s="335"/>
      <c r="M234" s="335"/>
      <c r="N234" s="335"/>
      <c r="O234" s="335"/>
      <c r="P234" s="335"/>
      <c r="Q234" s="335"/>
      <c r="R234" s="335"/>
      <c r="S234" s="335"/>
      <c r="T234" s="335"/>
      <c r="U234" s="335"/>
      <c r="V234" s="335"/>
      <c r="W234" s="335"/>
      <c r="X234" s="335"/>
    </row>
    <row r="235" spans="2:24" x14ac:dyDescent="0.35">
      <c r="B235" s="334"/>
      <c r="C235" s="335"/>
      <c r="D235" s="336"/>
      <c r="E235" s="336"/>
      <c r="F235" s="335"/>
      <c r="G235" s="335"/>
      <c r="H235" s="335"/>
      <c r="I235" s="335"/>
      <c r="J235" s="335"/>
      <c r="K235" s="335"/>
      <c r="L235" s="335"/>
      <c r="M235" s="335"/>
      <c r="N235" s="335"/>
      <c r="O235" s="335"/>
      <c r="P235" s="335"/>
      <c r="Q235" s="335"/>
      <c r="R235" s="335"/>
      <c r="S235" s="335"/>
      <c r="T235" s="335"/>
      <c r="U235" s="335"/>
      <c r="V235" s="335"/>
      <c r="W235" s="335"/>
      <c r="X235" s="335"/>
    </row>
    <row r="236" spans="2:24" x14ac:dyDescent="0.35">
      <c r="B236" s="334"/>
      <c r="C236" s="335"/>
      <c r="D236" s="336"/>
      <c r="E236" s="336"/>
      <c r="F236" s="335"/>
      <c r="G236" s="335"/>
      <c r="H236" s="335"/>
      <c r="I236" s="335"/>
      <c r="J236" s="335"/>
      <c r="K236" s="335"/>
      <c r="L236" s="335"/>
      <c r="M236" s="335"/>
      <c r="N236" s="335"/>
      <c r="O236" s="335"/>
      <c r="P236" s="335"/>
      <c r="Q236" s="335"/>
      <c r="R236" s="335"/>
      <c r="S236" s="335"/>
      <c r="T236" s="335"/>
      <c r="U236" s="335"/>
      <c r="V236" s="335"/>
      <c r="W236" s="335"/>
      <c r="X236" s="335"/>
    </row>
    <row r="237" spans="2:24" x14ac:dyDescent="0.35">
      <c r="B237" s="334"/>
      <c r="C237" s="335"/>
      <c r="D237" s="336"/>
      <c r="E237" s="336"/>
      <c r="F237" s="335"/>
      <c r="G237" s="335"/>
      <c r="H237" s="335"/>
      <c r="I237" s="335"/>
      <c r="J237" s="335"/>
      <c r="K237" s="335"/>
      <c r="L237" s="335"/>
      <c r="M237" s="335"/>
      <c r="N237" s="335"/>
      <c r="O237" s="335"/>
      <c r="P237" s="335"/>
      <c r="Q237" s="335"/>
      <c r="R237" s="335"/>
      <c r="S237" s="335"/>
      <c r="T237" s="335"/>
      <c r="U237" s="335"/>
      <c r="V237" s="335"/>
      <c r="W237" s="335"/>
      <c r="X237" s="335"/>
    </row>
    <row r="238" spans="2:24" x14ac:dyDescent="0.35">
      <c r="B238" s="334"/>
      <c r="C238" s="335"/>
      <c r="D238" s="336"/>
      <c r="E238" s="336"/>
      <c r="F238" s="335"/>
      <c r="G238" s="335"/>
      <c r="H238" s="335"/>
      <c r="I238" s="335"/>
      <c r="J238" s="335"/>
      <c r="K238" s="335"/>
      <c r="L238" s="335"/>
      <c r="M238" s="335"/>
      <c r="N238" s="335"/>
      <c r="O238" s="335"/>
      <c r="P238" s="335"/>
      <c r="Q238" s="335"/>
      <c r="R238" s="335"/>
      <c r="S238" s="335"/>
      <c r="T238" s="335"/>
      <c r="U238" s="335"/>
      <c r="V238" s="335"/>
      <c r="W238" s="335"/>
      <c r="X238" s="335"/>
    </row>
    <row r="239" spans="2:24" x14ac:dyDescent="0.35">
      <c r="B239" s="334"/>
      <c r="C239" s="335"/>
      <c r="D239" s="336"/>
      <c r="E239" s="336"/>
      <c r="F239" s="335"/>
      <c r="G239" s="335"/>
      <c r="H239" s="335"/>
      <c r="I239" s="335"/>
      <c r="J239" s="335"/>
      <c r="K239" s="335"/>
      <c r="L239" s="335"/>
      <c r="M239" s="335"/>
      <c r="N239" s="335"/>
      <c r="O239" s="335"/>
      <c r="P239" s="335"/>
      <c r="Q239" s="335"/>
      <c r="R239" s="335"/>
      <c r="S239" s="335"/>
      <c r="T239" s="335"/>
      <c r="U239" s="335"/>
      <c r="V239" s="335"/>
      <c r="W239" s="335"/>
      <c r="X239" s="335"/>
    </row>
    <row r="240" spans="2:24" x14ac:dyDescent="0.35">
      <c r="B240" s="334"/>
      <c r="C240" s="335"/>
      <c r="D240" s="336"/>
      <c r="E240" s="336"/>
      <c r="F240" s="335"/>
      <c r="G240" s="335"/>
      <c r="H240" s="335"/>
      <c r="I240" s="335"/>
      <c r="J240" s="335"/>
      <c r="K240" s="335"/>
      <c r="L240" s="335"/>
      <c r="M240" s="335"/>
      <c r="N240" s="335"/>
      <c r="O240" s="335"/>
      <c r="P240" s="335"/>
      <c r="Q240" s="335"/>
      <c r="R240" s="335"/>
      <c r="S240" s="335"/>
      <c r="T240" s="335"/>
      <c r="U240" s="335"/>
      <c r="V240" s="335"/>
      <c r="W240" s="335"/>
      <c r="X240" s="335"/>
    </row>
    <row r="241" spans="2:24" x14ac:dyDescent="0.35">
      <c r="B241" s="334"/>
      <c r="C241" s="335"/>
      <c r="D241" s="336"/>
      <c r="E241" s="336"/>
      <c r="F241" s="335"/>
      <c r="G241" s="335"/>
      <c r="H241" s="335"/>
      <c r="I241" s="335"/>
      <c r="J241" s="335"/>
      <c r="K241" s="335"/>
      <c r="L241" s="335"/>
      <c r="M241" s="335"/>
      <c r="N241" s="335"/>
      <c r="O241" s="335"/>
      <c r="P241" s="335"/>
      <c r="Q241" s="335"/>
      <c r="R241" s="335"/>
      <c r="S241" s="335"/>
      <c r="T241" s="335"/>
      <c r="U241" s="335"/>
      <c r="V241" s="335"/>
      <c r="W241" s="335"/>
      <c r="X241" s="335"/>
    </row>
    <row r="242" spans="2:24" x14ac:dyDescent="0.35">
      <c r="B242" s="334"/>
      <c r="C242" s="335"/>
      <c r="D242" s="336"/>
      <c r="E242" s="336"/>
      <c r="F242" s="335"/>
      <c r="G242" s="335"/>
      <c r="H242" s="335"/>
      <c r="I242" s="335"/>
      <c r="J242" s="335"/>
      <c r="K242" s="335"/>
      <c r="L242" s="335"/>
      <c r="M242" s="335"/>
      <c r="N242" s="335"/>
      <c r="O242" s="335"/>
      <c r="P242" s="335"/>
      <c r="Q242" s="335"/>
      <c r="R242" s="335"/>
      <c r="S242" s="335"/>
      <c r="T242" s="335"/>
      <c r="U242" s="335"/>
      <c r="V242" s="335"/>
      <c r="W242" s="335"/>
      <c r="X242" s="335"/>
    </row>
    <row r="243" spans="2:24" x14ac:dyDescent="0.35">
      <c r="B243" s="334"/>
      <c r="C243" s="335"/>
      <c r="D243" s="336"/>
      <c r="E243" s="336"/>
      <c r="F243" s="335"/>
      <c r="G243" s="335"/>
      <c r="H243" s="335"/>
      <c r="I243" s="335"/>
      <c r="J243" s="335"/>
      <c r="K243" s="335"/>
      <c r="L243" s="335"/>
      <c r="M243" s="335"/>
      <c r="N243" s="335"/>
      <c r="O243" s="335"/>
      <c r="P243" s="335"/>
      <c r="Q243" s="335"/>
      <c r="R243" s="335"/>
      <c r="S243" s="335"/>
      <c r="T243" s="335"/>
      <c r="U243" s="335"/>
      <c r="V243" s="335"/>
      <c r="W243" s="335"/>
      <c r="X243" s="335"/>
    </row>
    <row r="244" spans="2:24" x14ac:dyDescent="0.35">
      <c r="B244" s="334"/>
      <c r="C244" s="335"/>
      <c r="D244" s="336"/>
      <c r="E244" s="336"/>
      <c r="F244" s="335"/>
      <c r="G244" s="335"/>
      <c r="H244" s="335"/>
      <c r="I244" s="335"/>
      <c r="J244" s="335"/>
      <c r="K244" s="335"/>
      <c r="L244" s="335"/>
      <c r="M244" s="335"/>
      <c r="N244" s="335"/>
      <c r="O244" s="335"/>
      <c r="P244" s="335"/>
      <c r="Q244" s="335"/>
      <c r="R244" s="335"/>
      <c r="S244" s="335"/>
      <c r="T244" s="335"/>
      <c r="U244" s="335"/>
      <c r="V244" s="335"/>
      <c r="W244" s="335"/>
      <c r="X244" s="335"/>
    </row>
    <row r="245" spans="2:24" x14ac:dyDescent="0.35">
      <c r="B245" s="334"/>
      <c r="C245" s="335"/>
      <c r="D245" s="336"/>
      <c r="E245" s="336"/>
      <c r="F245" s="335"/>
      <c r="G245" s="335"/>
      <c r="H245" s="335"/>
      <c r="I245" s="335"/>
      <c r="J245" s="335"/>
      <c r="K245" s="335"/>
      <c r="L245" s="335"/>
      <c r="M245" s="335"/>
      <c r="N245" s="335"/>
      <c r="O245" s="335"/>
      <c r="P245" s="335"/>
      <c r="Q245" s="335"/>
      <c r="R245" s="335"/>
      <c r="S245" s="335"/>
      <c r="T245" s="335"/>
      <c r="U245" s="335"/>
      <c r="V245" s="335"/>
      <c r="W245" s="335"/>
      <c r="X245" s="335"/>
    </row>
    <row r="246" spans="2:24" x14ac:dyDescent="0.35">
      <c r="B246" s="334"/>
      <c r="C246" s="335"/>
      <c r="D246" s="336"/>
      <c r="E246" s="336"/>
      <c r="F246" s="335"/>
      <c r="G246" s="335"/>
      <c r="H246" s="335"/>
      <c r="I246" s="335"/>
      <c r="J246" s="335"/>
      <c r="K246" s="335"/>
      <c r="L246" s="335"/>
      <c r="M246" s="335"/>
      <c r="N246" s="335"/>
      <c r="O246" s="335"/>
      <c r="P246" s="335"/>
      <c r="Q246" s="335"/>
      <c r="R246" s="335"/>
      <c r="S246" s="335"/>
      <c r="T246" s="335"/>
      <c r="U246" s="335"/>
      <c r="V246" s="335"/>
      <c r="W246" s="335"/>
      <c r="X246" s="335"/>
    </row>
    <row r="247" spans="2:24" x14ac:dyDescent="0.35">
      <c r="B247" s="334"/>
      <c r="C247" s="335"/>
      <c r="D247" s="336"/>
      <c r="E247" s="336"/>
      <c r="F247" s="335"/>
      <c r="G247" s="335"/>
      <c r="H247" s="335"/>
      <c r="I247" s="335"/>
      <c r="J247" s="335"/>
      <c r="K247" s="335"/>
      <c r="L247" s="335"/>
      <c r="M247" s="335"/>
      <c r="N247" s="335"/>
      <c r="O247" s="335"/>
      <c r="P247" s="335"/>
      <c r="Q247" s="335"/>
      <c r="R247" s="335"/>
      <c r="S247" s="335"/>
      <c r="T247" s="335"/>
      <c r="U247" s="335"/>
      <c r="V247" s="335"/>
      <c r="W247" s="335"/>
      <c r="X247" s="335"/>
    </row>
    <row r="248" spans="2:24" x14ac:dyDescent="0.35">
      <c r="B248" s="334"/>
      <c r="C248" s="335"/>
      <c r="D248" s="336"/>
      <c r="E248" s="336"/>
      <c r="F248" s="335"/>
      <c r="G248" s="335"/>
      <c r="H248" s="335"/>
      <c r="I248" s="335"/>
      <c r="J248" s="335"/>
      <c r="K248" s="335"/>
      <c r="L248" s="335"/>
      <c r="M248" s="335"/>
      <c r="N248" s="335"/>
      <c r="O248" s="335"/>
      <c r="P248" s="335"/>
      <c r="Q248" s="335"/>
      <c r="R248" s="335"/>
      <c r="S248" s="335"/>
      <c r="T248" s="335"/>
      <c r="U248" s="335"/>
      <c r="V248" s="335"/>
      <c r="W248" s="335"/>
      <c r="X248" s="335"/>
    </row>
    <row r="249" spans="2:24" x14ac:dyDescent="0.35">
      <c r="B249" s="334"/>
      <c r="C249" s="335"/>
      <c r="D249" s="336"/>
      <c r="E249" s="336"/>
      <c r="F249" s="335"/>
      <c r="G249" s="335"/>
      <c r="H249" s="335"/>
      <c r="I249" s="335"/>
      <c r="J249" s="335"/>
      <c r="K249" s="335"/>
      <c r="L249" s="335"/>
      <c r="M249" s="335"/>
      <c r="N249" s="335"/>
      <c r="O249" s="335"/>
      <c r="P249" s="335"/>
      <c r="Q249" s="335"/>
      <c r="R249" s="335"/>
      <c r="S249" s="335"/>
      <c r="T249" s="335"/>
      <c r="U249" s="335"/>
      <c r="V249" s="335"/>
      <c r="W249" s="335"/>
      <c r="X249" s="335"/>
    </row>
    <row r="250" spans="2:24" x14ac:dyDescent="0.35">
      <c r="B250" s="334"/>
      <c r="C250" s="335"/>
      <c r="D250" s="336"/>
      <c r="E250" s="336"/>
      <c r="F250" s="335"/>
      <c r="G250" s="335"/>
      <c r="H250" s="335"/>
      <c r="I250" s="335"/>
      <c r="J250" s="335"/>
      <c r="K250" s="335"/>
      <c r="L250" s="335"/>
      <c r="M250" s="335"/>
      <c r="N250" s="335"/>
      <c r="O250" s="335"/>
      <c r="P250" s="335"/>
      <c r="Q250" s="335"/>
      <c r="R250" s="335"/>
      <c r="S250" s="335"/>
      <c r="T250" s="335"/>
      <c r="U250" s="335"/>
      <c r="V250" s="335"/>
      <c r="W250" s="335"/>
      <c r="X250" s="335"/>
    </row>
    <row r="251" spans="2:24" x14ac:dyDescent="0.35">
      <c r="B251" s="334"/>
      <c r="C251" s="335"/>
      <c r="D251" s="336"/>
      <c r="E251" s="336"/>
      <c r="F251" s="335"/>
      <c r="G251" s="335"/>
      <c r="H251" s="335"/>
      <c r="I251" s="335"/>
      <c r="J251" s="335"/>
      <c r="K251" s="335"/>
      <c r="L251" s="335"/>
      <c r="M251" s="335"/>
      <c r="N251" s="335"/>
      <c r="O251" s="335"/>
      <c r="P251" s="335"/>
      <c r="Q251" s="335"/>
      <c r="R251" s="335"/>
      <c r="S251" s="335"/>
      <c r="T251" s="335"/>
      <c r="U251" s="335"/>
      <c r="V251" s="335"/>
      <c r="W251" s="335"/>
      <c r="X251" s="335"/>
    </row>
    <row r="252" spans="2:24" x14ac:dyDescent="0.35">
      <c r="B252" s="334"/>
      <c r="C252" s="335"/>
      <c r="D252" s="336"/>
      <c r="E252" s="336"/>
      <c r="F252" s="335"/>
      <c r="G252" s="335"/>
      <c r="H252" s="335"/>
      <c r="I252" s="335"/>
      <c r="J252" s="335"/>
      <c r="K252" s="335"/>
      <c r="L252" s="335"/>
      <c r="M252" s="335"/>
      <c r="N252" s="335"/>
      <c r="O252" s="335"/>
      <c r="P252" s="335"/>
      <c r="Q252" s="335"/>
      <c r="R252" s="335"/>
      <c r="S252" s="335"/>
      <c r="T252" s="335"/>
      <c r="U252" s="335"/>
      <c r="V252" s="335"/>
      <c r="W252" s="335"/>
      <c r="X252" s="335"/>
    </row>
    <row r="253" spans="2:24" x14ac:dyDescent="0.35">
      <c r="B253" s="334"/>
      <c r="C253" s="335"/>
      <c r="D253" s="336"/>
      <c r="E253" s="336"/>
      <c r="F253" s="335"/>
      <c r="G253" s="335"/>
      <c r="H253" s="335"/>
      <c r="I253" s="335"/>
      <c r="J253" s="335"/>
      <c r="K253" s="335"/>
      <c r="L253" s="335"/>
      <c r="M253" s="335"/>
      <c r="N253" s="335"/>
      <c r="O253" s="335"/>
      <c r="P253" s="335"/>
      <c r="Q253" s="335"/>
      <c r="R253" s="335"/>
      <c r="S253" s="335"/>
      <c r="T253" s="335"/>
      <c r="U253" s="335"/>
      <c r="V253" s="335"/>
      <c r="W253" s="335"/>
      <c r="X253" s="335"/>
    </row>
    <row r="254" spans="2:24" x14ac:dyDescent="0.35">
      <c r="B254" s="334"/>
      <c r="C254" s="335"/>
      <c r="D254" s="336"/>
      <c r="E254" s="336"/>
      <c r="F254" s="335"/>
      <c r="G254" s="335"/>
      <c r="H254" s="335"/>
      <c r="I254" s="335"/>
      <c r="J254" s="335"/>
      <c r="K254" s="335"/>
      <c r="L254" s="335"/>
      <c r="M254" s="335"/>
      <c r="N254" s="335"/>
      <c r="O254" s="335"/>
      <c r="P254" s="335"/>
      <c r="Q254" s="335"/>
      <c r="R254" s="335"/>
      <c r="S254" s="335"/>
      <c r="T254" s="335"/>
      <c r="U254" s="335"/>
      <c r="V254" s="335"/>
      <c r="W254" s="335"/>
      <c r="X254" s="335"/>
    </row>
    <row r="255" spans="2:24" x14ac:dyDescent="0.35">
      <c r="B255" s="334"/>
      <c r="C255" s="335"/>
      <c r="D255" s="336"/>
      <c r="E255" s="336"/>
      <c r="F255" s="335"/>
      <c r="G255" s="335"/>
      <c r="H255" s="335"/>
      <c r="I255" s="335"/>
      <c r="J255" s="335"/>
      <c r="K255" s="335"/>
      <c r="L255" s="335"/>
      <c r="M255" s="335"/>
      <c r="N255" s="335"/>
      <c r="O255" s="335"/>
      <c r="P255" s="335"/>
      <c r="Q255" s="335"/>
      <c r="R255" s="335"/>
      <c r="S255" s="335"/>
      <c r="T255" s="335"/>
      <c r="U255" s="335"/>
      <c r="V255" s="335"/>
      <c r="W255" s="335"/>
      <c r="X255" s="335"/>
    </row>
    <row r="256" spans="2:24" x14ac:dyDescent="0.35">
      <c r="B256" s="334"/>
      <c r="C256" s="335"/>
      <c r="D256" s="336"/>
      <c r="E256" s="336"/>
      <c r="F256" s="335"/>
      <c r="G256" s="335"/>
      <c r="H256" s="335"/>
      <c r="I256" s="335"/>
      <c r="J256" s="335"/>
      <c r="K256" s="335"/>
      <c r="L256" s="335"/>
      <c r="M256" s="335"/>
      <c r="N256" s="335"/>
      <c r="O256" s="335"/>
      <c r="P256" s="335"/>
      <c r="Q256" s="335"/>
      <c r="R256" s="335"/>
      <c r="S256" s="335"/>
      <c r="T256" s="335"/>
      <c r="U256" s="335"/>
      <c r="V256" s="335"/>
      <c r="W256" s="335"/>
      <c r="X256" s="335"/>
    </row>
    <row r="257" spans="2:24" x14ac:dyDescent="0.35">
      <c r="B257" s="334"/>
      <c r="C257" s="335"/>
      <c r="D257" s="336"/>
      <c r="E257" s="336"/>
      <c r="F257" s="335"/>
      <c r="G257" s="335"/>
      <c r="H257" s="335"/>
      <c r="I257" s="335"/>
      <c r="J257" s="335"/>
      <c r="K257" s="335"/>
      <c r="L257" s="335"/>
      <c r="M257" s="335"/>
      <c r="N257" s="335"/>
      <c r="O257" s="335"/>
      <c r="P257" s="335"/>
      <c r="Q257" s="335"/>
      <c r="R257" s="335"/>
      <c r="S257" s="335"/>
      <c r="T257" s="335"/>
      <c r="U257" s="335"/>
      <c r="V257" s="335"/>
      <c r="W257" s="335"/>
      <c r="X257" s="335"/>
    </row>
    <row r="258" spans="2:24" x14ac:dyDescent="0.35">
      <c r="B258" s="334"/>
      <c r="C258" s="335"/>
      <c r="D258" s="336"/>
      <c r="E258" s="336"/>
      <c r="F258" s="335"/>
      <c r="G258" s="335"/>
      <c r="H258" s="335"/>
      <c r="I258" s="335"/>
      <c r="J258" s="335"/>
      <c r="K258" s="335"/>
      <c r="L258" s="335"/>
      <c r="M258" s="335"/>
      <c r="N258" s="335"/>
      <c r="O258" s="335"/>
      <c r="P258" s="335"/>
      <c r="Q258" s="335"/>
      <c r="R258" s="335"/>
      <c r="S258" s="335"/>
      <c r="T258" s="335"/>
      <c r="U258" s="335"/>
      <c r="V258" s="335"/>
      <c r="W258" s="335"/>
      <c r="X258" s="335"/>
    </row>
    <row r="259" spans="2:24" x14ac:dyDescent="0.35">
      <c r="B259" s="334"/>
      <c r="C259" s="335"/>
      <c r="D259" s="336"/>
      <c r="E259" s="336"/>
      <c r="F259" s="335"/>
      <c r="G259" s="335"/>
      <c r="H259" s="335"/>
      <c r="I259" s="335"/>
      <c r="J259" s="335"/>
      <c r="K259" s="335"/>
      <c r="L259" s="335"/>
      <c r="M259" s="335"/>
      <c r="N259" s="335"/>
      <c r="O259" s="335"/>
      <c r="P259" s="335"/>
      <c r="Q259" s="335"/>
      <c r="R259" s="335"/>
      <c r="S259" s="335"/>
      <c r="T259" s="335"/>
      <c r="U259" s="335"/>
      <c r="V259" s="335"/>
      <c r="W259" s="335"/>
      <c r="X259" s="335"/>
    </row>
    <row r="260" spans="2:24" x14ac:dyDescent="0.35">
      <c r="B260" s="334"/>
      <c r="C260" s="335"/>
      <c r="D260" s="336"/>
      <c r="E260" s="336"/>
      <c r="F260" s="335"/>
      <c r="G260" s="335"/>
      <c r="H260" s="335"/>
      <c r="I260" s="335"/>
      <c r="J260" s="335"/>
      <c r="K260" s="335"/>
      <c r="L260" s="335"/>
      <c r="M260" s="335"/>
      <c r="N260" s="335"/>
      <c r="O260" s="335"/>
      <c r="P260" s="335"/>
      <c r="Q260" s="335"/>
      <c r="R260" s="335"/>
      <c r="S260" s="335"/>
      <c r="T260" s="335"/>
      <c r="U260" s="335"/>
      <c r="V260" s="335"/>
      <c r="W260" s="335"/>
      <c r="X260" s="335"/>
    </row>
    <row r="261" spans="2:24" x14ac:dyDescent="0.35">
      <c r="B261" s="334"/>
      <c r="C261" s="335"/>
      <c r="D261" s="336"/>
      <c r="E261" s="336"/>
      <c r="F261" s="335"/>
      <c r="G261" s="335"/>
      <c r="H261" s="335"/>
      <c r="I261" s="335"/>
      <c r="J261" s="335"/>
      <c r="K261" s="335"/>
      <c r="L261" s="335"/>
      <c r="M261" s="335"/>
      <c r="N261" s="335"/>
      <c r="O261" s="335"/>
      <c r="P261" s="335"/>
      <c r="Q261" s="335"/>
      <c r="R261" s="335"/>
      <c r="S261" s="335"/>
      <c r="T261" s="335"/>
      <c r="U261" s="335"/>
      <c r="V261" s="335"/>
      <c r="W261" s="335"/>
      <c r="X261" s="335"/>
    </row>
    <row r="262" spans="2:24" x14ac:dyDescent="0.35">
      <c r="B262" s="334"/>
      <c r="C262" s="335"/>
      <c r="D262" s="336"/>
      <c r="E262" s="336"/>
      <c r="F262" s="335"/>
      <c r="G262" s="335"/>
      <c r="H262" s="335"/>
      <c r="I262" s="335"/>
      <c r="J262" s="335"/>
      <c r="K262" s="335"/>
      <c r="L262" s="335"/>
      <c r="M262" s="335"/>
      <c r="N262" s="335"/>
      <c r="O262" s="335"/>
      <c r="P262" s="335"/>
      <c r="Q262" s="335"/>
      <c r="R262" s="335"/>
      <c r="S262" s="335"/>
      <c r="T262" s="335"/>
      <c r="U262" s="335"/>
      <c r="V262" s="335"/>
      <c r="W262" s="335"/>
      <c r="X262" s="335"/>
    </row>
    <row r="263" spans="2:24" x14ac:dyDescent="0.35">
      <c r="B263" s="334"/>
      <c r="C263" s="335"/>
      <c r="D263" s="336"/>
      <c r="E263" s="336"/>
      <c r="F263" s="335"/>
      <c r="G263" s="335"/>
      <c r="H263" s="335"/>
      <c r="I263" s="335"/>
      <c r="J263" s="335"/>
      <c r="K263" s="335"/>
      <c r="L263" s="335"/>
      <c r="M263" s="335"/>
      <c r="N263" s="335"/>
      <c r="O263" s="335"/>
      <c r="P263" s="335"/>
      <c r="Q263" s="335"/>
      <c r="R263" s="335"/>
      <c r="S263" s="335"/>
      <c r="T263" s="335"/>
      <c r="U263" s="335"/>
      <c r="V263" s="335"/>
      <c r="W263" s="335"/>
      <c r="X263" s="335"/>
    </row>
    <row r="264" spans="2:24" x14ac:dyDescent="0.35">
      <c r="B264" s="334"/>
      <c r="C264" s="335"/>
      <c r="D264" s="336"/>
      <c r="E264" s="336"/>
      <c r="F264" s="335"/>
      <c r="G264" s="335"/>
      <c r="H264" s="335"/>
      <c r="I264" s="335"/>
      <c r="J264" s="335"/>
      <c r="K264" s="335"/>
      <c r="L264" s="335"/>
      <c r="M264" s="335"/>
      <c r="N264" s="335"/>
      <c r="O264" s="335"/>
      <c r="P264" s="335"/>
      <c r="Q264" s="335"/>
      <c r="R264" s="335"/>
      <c r="S264" s="335"/>
      <c r="T264" s="335"/>
      <c r="U264" s="335"/>
      <c r="V264" s="335"/>
      <c r="W264" s="335"/>
      <c r="X264" s="335"/>
    </row>
    <row r="265" spans="2:24" x14ac:dyDescent="0.35">
      <c r="B265" s="334"/>
      <c r="C265" s="335"/>
      <c r="D265" s="336"/>
      <c r="E265" s="336"/>
      <c r="F265" s="335"/>
      <c r="G265" s="335"/>
      <c r="H265" s="335"/>
      <c r="I265" s="335"/>
      <c r="J265" s="335"/>
      <c r="K265" s="335"/>
      <c r="L265" s="335"/>
      <c r="M265" s="335"/>
      <c r="N265" s="335"/>
      <c r="O265" s="335"/>
      <c r="P265" s="335"/>
      <c r="Q265" s="335"/>
      <c r="R265" s="335"/>
      <c r="S265" s="335"/>
      <c r="T265" s="335"/>
      <c r="U265" s="335"/>
      <c r="V265" s="335"/>
      <c r="W265" s="335"/>
      <c r="X265" s="335"/>
    </row>
    <row r="266" spans="2:24" x14ac:dyDescent="0.35">
      <c r="B266" s="334"/>
      <c r="C266" s="335"/>
      <c r="D266" s="336"/>
      <c r="E266" s="336"/>
      <c r="F266" s="335"/>
      <c r="G266" s="335"/>
      <c r="H266" s="335"/>
      <c r="I266" s="335"/>
      <c r="J266" s="335"/>
      <c r="K266" s="335"/>
      <c r="L266" s="335"/>
      <c r="M266" s="335"/>
      <c r="N266" s="335"/>
      <c r="O266" s="335"/>
      <c r="P266" s="335"/>
      <c r="Q266" s="335"/>
      <c r="R266" s="335"/>
      <c r="S266" s="335"/>
      <c r="T266" s="335"/>
      <c r="U266" s="335"/>
      <c r="V266" s="335"/>
      <c r="W266" s="335"/>
      <c r="X266" s="335"/>
    </row>
    <row r="267" spans="2:24" x14ac:dyDescent="0.35">
      <c r="B267" s="334"/>
      <c r="C267" s="335"/>
      <c r="D267" s="336"/>
      <c r="E267" s="336"/>
      <c r="F267" s="335"/>
      <c r="G267" s="335"/>
      <c r="H267" s="335"/>
      <c r="I267" s="335"/>
      <c r="J267" s="335"/>
      <c r="K267" s="335"/>
      <c r="L267" s="335"/>
      <c r="M267" s="335"/>
      <c r="N267" s="335"/>
      <c r="O267" s="335"/>
      <c r="P267" s="335"/>
      <c r="Q267" s="335"/>
      <c r="R267" s="335"/>
      <c r="S267" s="335"/>
      <c r="T267" s="335"/>
      <c r="U267" s="335"/>
      <c r="V267" s="335"/>
      <c r="W267" s="335"/>
      <c r="X267" s="335"/>
    </row>
    <row r="268" spans="2:24" x14ac:dyDescent="0.35">
      <c r="B268" s="334"/>
      <c r="C268" s="335"/>
      <c r="D268" s="336"/>
      <c r="E268" s="336"/>
      <c r="F268" s="335"/>
      <c r="G268" s="335"/>
      <c r="H268" s="335"/>
      <c r="I268" s="335"/>
      <c r="J268" s="335"/>
      <c r="K268" s="335"/>
      <c r="L268" s="335"/>
      <c r="M268" s="335"/>
      <c r="N268" s="335"/>
      <c r="O268" s="335"/>
      <c r="P268" s="335"/>
      <c r="Q268" s="335"/>
      <c r="R268" s="335"/>
      <c r="S268" s="335"/>
      <c r="T268" s="335"/>
      <c r="U268" s="335"/>
      <c r="V268" s="335"/>
      <c r="W268" s="335"/>
      <c r="X268" s="335"/>
    </row>
    <row r="269" spans="2:24" x14ac:dyDescent="0.35">
      <c r="B269" s="334"/>
      <c r="C269" s="335"/>
      <c r="D269" s="336"/>
      <c r="E269" s="336"/>
      <c r="F269" s="335"/>
      <c r="G269" s="335"/>
      <c r="H269" s="335"/>
      <c r="I269" s="335"/>
      <c r="J269" s="335"/>
      <c r="K269" s="335"/>
      <c r="L269" s="335"/>
      <c r="M269" s="335"/>
      <c r="N269" s="335"/>
      <c r="O269" s="335"/>
      <c r="P269" s="335"/>
      <c r="Q269" s="335"/>
      <c r="R269" s="335"/>
      <c r="S269" s="335"/>
      <c r="T269" s="335"/>
      <c r="U269" s="335"/>
      <c r="V269" s="335"/>
      <c r="W269" s="335"/>
      <c r="X269" s="335"/>
    </row>
    <row r="270" spans="2:24" x14ac:dyDescent="0.35">
      <c r="B270" s="334"/>
      <c r="C270" s="335"/>
      <c r="D270" s="336"/>
      <c r="E270" s="336"/>
      <c r="F270" s="335"/>
      <c r="G270" s="335"/>
      <c r="H270" s="335"/>
      <c r="I270" s="335"/>
      <c r="J270" s="335"/>
      <c r="K270" s="335"/>
      <c r="L270" s="335"/>
      <c r="M270" s="335"/>
      <c r="N270" s="335"/>
      <c r="O270" s="335"/>
      <c r="P270" s="335"/>
      <c r="Q270" s="335"/>
      <c r="R270" s="335"/>
      <c r="S270" s="335"/>
      <c r="T270" s="335"/>
      <c r="U270" s="335"/>
      <c r="V270" s="335"/>
      <c r="W270" s="335"/>
      <c r="X270" s="335"/>
    </row>
    <row r="271" spans="2:24" x14ac:dyDescent="0.35">
      <c r="B271" s="334"/>
      <c r="C271" s="335"/>
      <c r="D271" s="336"/>
      <c r="E271" s="336"/>
      <c r="F271" s="335"/>
      <c r="G271" s="335"/>
      <c r="H271" s="335"/>
      <c r="I271" s="335"/>
      <c r="J271" s="335"/>
      <c r="K271" s="335"/>
      <c r="L271" s="335"/>
      <c r="M271" s="335"/>
      <c r="N271" s="335"/>
      <c r="O271" s="335"/>
      <c r="P271" s="335"/>
      <c r="Q271" s="335"/>
      <c r="R271" s="335"/>
      <c r="S271" s="335"/>
      <c r="T271" s="335"/>
      <c r="U271" s="335"/>
      <c r="V271" s="335"/>
      <c r="W271" s="335"/>
      <c r="X271" s="335"/>
    </row>
    <row r="272" spans="2:24" x14ac:dyDescent="0.35">
      <c r="B272" s="334"/>
      <c r="C272" s="335"/>
      <c r="D272" s="336"/>
      <c r="E272" s="336"/>
      <c r="F272" s="335"/>
      <c r="G272" s="335"/>
      <c r="H272" s="335"/>
      <c r="I272" s="335"/>
      <c r="J272" s="335"/>
      <c r="K272" s="335"/>
      <c r="L272" s="335"/>
      <c r="M272" s="335"/>
      <c r="N272" s="335"/>
      <c r="O272" s="335"/>
      <c r="P272" s="335"/>
      <c r="Q272" s="335"/>
      <c r="R272" s="335"/>
      <c r="S272" s="335"/>
      <c r="T272" s="335"/>
      <c r="U272" s="335"/>
      <c r="V272" s="335"/>
      <c r="W272" s="335"/>
      <c r="X272" s="335"/>
    </row>
    <row r="273" spans="2:24" x14ac:dyDescent="0.35">
      <c r="B273" s="334"/>
      <c r="C273" s="335"/>
      <c r="D273" s="336"/>
      <c r="E273" s="336"/>
      <c r="F273" s="335"/>
      <c r="G273" s="335"/>
      <c r="H273" s="335"/>
      <c r="I273" s="335"/>
      <c r="J273" s="335"/>
      <c r="K273" s="335"/>
      <c r="L273" s="335"/>
      <c r="M273" s="335"/>
      <c r="N273" s="335"/>
      <c r="O273" s="335"/>
      <c r="P273" s="335"/>
      <c r="Q273" s="335"/>
      <c r="R273" s="335"/>
      <c r="S273" s="335"/>
      <c r="T273" s="335"/>
      <c r="U273" s="335"/>
      <c r="V273" s="335"/>
      <c r="W273" s="335"/>
      <c r="X273" s="335"/>
    </row>
    <row r="274" spans="2:24" x14ac:dyDescent="0.35">
      <c r="B274" s="334"/>
      <c r="C274" s="335"/>
      <c r="D274" s="336"/>
      <c r="E274" s="336"/>
      <c r="F274" s="335"/>
      <c r="G274" s="335"/>
      <c r="H274" s="335"/>
      <c r="I274" s="335"/>
      <c r="J274" s="335"/>
      <c r="K274" s="335"/>
      <c r="L274" s="335"/>
      <c r="M274" s="335"/>
      <c r="N274" s="335"/>
      <c r="O274" s="335"/>
      <c r="P274" s="335"/>
      <c r="Q274" s="335"/>
      <c r="R274" s="335"/>
      <c r="S274" s="335"/>
      <c r="T274" s="335"/>
      <c r="U274" s="335"/>
      <c r="V274" s="335"/>
      <c r="W274" s="335"/>
      <c r="X274" s="335"/>
    </row>
    <row r="275" spans="2:24" x14ac:dyDescent="0.35">
      <c r="B275" s="334"/>
      <c r="C275" s="335"/>
      <c r="D275" s="336"/>
      <c r="E275" s="336"/>
      <c r="F275" s="335"/>
      <c r="G275" s="335"/>
      <c r="H275" s="335"/>
      <c r="I275" s="335"/>
      <c r="J275" s="335"/>
      <c r="K275" s="335"/>
      <c r="L275" s="335"/>
      <c r="M275" s="335"/>
      <c r="N275" s="335"/>
      <c r="O275" s="335"/>
      <c r="P275" s="335"/>
      <c r="Q275" s="335"/>
      <c r="R275" s="335"/>
      <c r="S275" s="335"/>
      <c r="T275" s="335"/>
      <c r="U275" s="335"/>
      <c r="V275" s="335"/>
      <c r="W275" s="335"/>
      <c r="X275" s="335"/>
    </row>
    <row r="276" spans="2:24" x14ac:dyDescent="0.35">
      <c r="B276" s="334"/>
      <c r="C276" s="335"/>
      <c r="D276" s="336"/>
      <c r="E276" s="336"/>
      <c r="F276" s="335"/>
      <c r="G276" s="335"/>
      <c r="H276" s="335"/>
      <c r="I276" s="335"/>
      <c r="J276" s="335"/>
      <c r="K276" s="335"/>
      <c r="L276" s="335"/>
      <c r="M276" s="335"/>
      <c r="N276" s="335"/>
      <c r="O276" s="335"/>
      <c r="P276" s="335"/>
      <c r="Q276" s="335"/>
      <c r="R276" s="335"/>
      <c r="S276" s="335"/>
      <c r="T276" s="335"/>
      <c r="U276" s="335"/>
      <c r="V276" s="335"/>
      <c r="W276" s="335"/>
      <c r="X276" s="335"/>
    </row>
    <row r="277" spans="2:24" x14ac:dyDescent="0.35">
      <c r="B277" s="334"/>
      <c r="C277" s="335"/>
      <c r="D277" s="336"/>
      <c r="E277" s="336"/>
      <c r="F277" s="335"/>
      <c r="G277" s="335"/>
      <c r="H277" s="335"/>
      <c r="I277" s="335"/>
      <c r="J277" s="335"/>
      <c r="K277" s="335"/>
      <c r="L277" s="335"/>
      <c r="M277" s="335"/>
      <c r="N277" s="335"/>
      <c r="O277" s="335"/>
      <c r="P277" s="335"/>
      <c r="Q277" s="335"/>
      <c r="R277" s="335"/>
      <c r="S277" s="335"/>
      <c r="T277" s="335"/>
      <c r="U277" s="335"/>
      <c r="V277" s="335"/>
      <c r="W277" s="335"/>
      <c r="X277" s="335"/>
    </row>
    <row r="278" spans="2:24" x14ac:dyDescent="0.35">
      <c r="B278" s="334"/>
      <c r="C278" s="335"/>
      <c r="D278" s="336"/>
      <c r="E278" s="336"/>
      <c r="F278" s="335"/>
      <c r="G278" s="335"/>
      <c r="H278" s="335"/>
      <c r="I278" s="335"/>
      <c r="J278" s="335"/>
      <c r="K278" s="335"/>
      <c r="L278" s="335"/>
      <c r="M278" s="335"/>
      <c r="N278" s="335"/>
      <c r="O278" s="335"/>
      <c r="P278" s="335"/>
      <c r="Q278" s="335"/>
      <c r="R278" s="335"/>
      <c r="S278" s="335"/>
      <c r="T278" s="335"/>
      <c r="U278" s="335"/>
      <c r="V278" s="335"/>
      <c r="W278" s="335"/>
      <c r="X278" s="335"/>
    </row>
    <row r="279" spans="2:24" x14ac:dyDescent="0.35">
      <c r="B279" s="334"/>
      <c r="C279" s="335"/>
      <c r="D279" s="336"/>
      <c r="E279" s="336"/>
      <c r="F279" s="335"/>
      <c r="G279" s="335"/>
      <c r="H279" s="335"/>
      <c r="I279" s="335"/>
      <c r="J279" s="335"/>
      <c r="K279" s="335"/>
      <c r="L279" s="335"/>
      <c r="M279" s="335"/>
      <c r="N279" s="335"/>
      <c r="O279" s="335"/>
      <c r="P279" s="335"/>
      <c r="Q279" s="335"/>
      <c r="R279" s="335"/>
      <c r="S279" s="335"/>
      <c r="T279" s="335"/>
      <c r="U279" s="335"/>
      <c r="V279" s="335"/>
      <c r="W279" s="335"/>
      <c r="X279" s="335"/>
    </row>
    <row r="280" spans="2:24" x14ac:dyDescent="0.35">
      <c r="B280" s="334"/>
      <c r="C280" s="335"/>
      <c r="D280" s="336"/>
      <c r="E280" s="336"/>
      <c r="F280" s="335"/>
      <c r="G280" s="335"/>
      <c r="H280" s="335"/>
      <c r="I280" s="335"/>
      <c r="J280" s="335"/>
      <c r="K280" s="335"/>
      <c r="L280" s="335"/>
      <c r="M280" s="335"/>
      <c r="N280" s="335"/>
      <c r="O280" s="335"/>
      <c r="P280" s="335"/>
      <c r="Q280" s="335"/>
      <c r="R280" s="335"/>
      <c r="S280" s="335"/>
      <c r="T280" s="335"/>
      <c r="U280" s="335"/>
      <c r="V280" s="335"/>
      <c r="W280" s="335"/>
      <c r="X280" s="335"/>
    </row>
    <row r="281" spans="2:24" x14ac:dyDescent="0.35">
      <c r="B281" s="334"/>
      <c r="C281" s="335"/>
      <c r="D281" s="336"/>
      <c r="E281" s="336"/>
      <c r="F281" s="335"/>
      <c r="G281" s="335"/>
      <c r="H281" s="335"/>
      <c r="I281" s="335"/>
      <c r="J281" s="335"/>
      <c r="K281" s="335"/>
      <c r="L281" s="335"/>
      <c r="M281" s="335"/>
      <c r="N281" s="335"/>
      <c r="O281" s="335"/>
      <c r="P281" s="335"/>
      <c r="Q281" s="335"/>
      <c r="R281" s="335"/>
      <c r="S281" s="335"/>
      <c r="T281" s="335"/>
      <c r="U281" s="335"/>
      <c r="V281" s="335"/>
      <c r="W281" s="335"/>
      <c r="X281" s="335"/>
    </row>
    <row r="282" spans="2:24" x14ac:dyDescent="0.35">
      <c r="B282" s="334"/>
      <c r="C282" s="335"/>
      <c r="D282" s="336"/>
      <c r="E282" s="336"/>
      <c r="F282" s="335"/>
      <c r="G282" s="335"/>
      <c r="H282" s="335"/>
      <c r="I282" s="335"/>
      <c r="J282" s="335"/>
      <c r="K282" s="335"/>
      <c r="L282" s="335"/>
      <c r="M282" s="335"/>
      <c r="N282" s="335"/>
      <c r="O282" s="335"/>
      <c r="P282" s="335"/>
      <c r="Q282" s="335"/>
      <c r="R282" s="335"/>
      <c r="S282" s="335"/>
      <c r="T282" s="335"/>
      <c r="U282" s="335"/>
      <c r="V282" s="335"/>
      <c r="W282" s="335"/>
      <c r="X282" s="335"/>
    </row>
    <row r="283" spans="2:24" x14ac:dyDescent="0.35">
      <c r="B283" s="334"/>
      <c r="C283" s="335"/>
      <c r="D283" s="336"/>
      <c r="E283" s="336"/>
      <c r="F283" s="335"/>
      <c r="G283" s="335"/>
      <c r="H283" s="335"/>
      <c r="I283" s="335"/>
      <c r="J283" s="335"/>
      <c r="K283" s="335"/>
      <c r="L283" s="335"/>
      <c r="M283" s="335"/>
      <c r="N283" s="335"/>
      <c r="O283" s="335"/>
      <c r="P283" s="335"/>
      <c r="Q283" s="335"/>
      <c r="R283" s="335"/>
      <c r="S283" s="335"/>
      <c r="T283" s="335"/>
      <c r="U283" s="335"/>
      <c r="V283" s="335"/>
      <c r="W283" s="335"/>
      <c r="X283" s="335"/>
    </row>
    <row r="284" spans="2:24" x14ac:dyDescent="0.35">
      <c r="B284" s="334"/>
      <c r="C284" s="335"/>
      <c r="D284" s="336"/>
      <c r="E284" s="336"/>
      <c r="F284" s="335"/>
      <c r="G284" s="335"/>
      <c r="H284" s="335"/>
      <c r="I284" s="335"/>
      <c r="J284" s="335"/>
      <c r="K284" s="335"/>
      <c r="L284" s="335"/>
      <c r="M284" s="335"/>
      <c r="N284" s="335"/>
      <c r="O284" s="335"/>
      <c r="P284" s="335"/>
      <c r="Q284" s="335"/>
      <c r="R284" s="335"/>
      <c r="S284" s="335"/>
      <c r="T284" s="335"/>
      <c r="U284" s="335"/>
      <c r="V284" s="335"/>
      <c r="W284" s="335"/>
      <c r="X284" s="335"/>
    </row>
    <row r="285" spans="2:24" x14ac:dyDescent="0.35">
      <c r="B285" s="334"/>
      <c r="C285" s="335"/>
      <c r="D285" s="336"/>
      <c r="E285" s="336"/>
      <c r="F285" s="335"/>
      <c r="G285" s="335"/>
      <c r="H285" s="335"/>
      <c r="I285" s="335"/>
      <c r="J285" s="335"/>
      <c r="K285" s="335"/>
      <c r="L285" s="335"/>
      <c r="M285" s="335"/>
      <c r="N285" s="335"/>
      <c r="O285" s="335"/>
      <c r="P285" s="335"/>
      <c r="Q285" s="335"/>
      <c r="R285" s="335"/>
      <c r="S285" s="335"/>
      <c r="T285" s="335"/>
      <c r="U285" s="335"/>
      <c r="V285" s="335"/>
      <c r="W285" s="335"/>
      <c r="X285" s="335"/>
    </row>
    <row r="286" spans="2:24" x14ac:dyDescent="0.35">
      <c r="B286" s="334"/>
      <c r="C286" s="335"/>
      <c r="D286" s="336"/>
      <c r="E286" s="336"/>
      <c r="F286" s="335"/>
      <c r="G286" s="335"/>
      <c r="H286" s="335"/>
      <c r="I286" s="335"/>
      <c r="J286" s="335"/>
      <c r="K286" s="335"/>
      <c r="L286" s="335"/>
      <c r="M286" s="335"/>
      <c r="N286" s="335"/>
      <c r="O286" s="335"/>
      <c r="P286" s="335"/>
      <c r="Q286" s="335"/>
      <c r="R286" s="335"/>
      <c r="S286" s="335"/>
      <c r="T286" s="335"/>
      <c r="U286" s="335"/>
      <c r="V286" s="335"/>
      <c r="W286" s="335"/>
      <c r="X286" s="335"/>
    </row>
    <row r="287" spans="2:24" x14ac:dyDescent="0.35">
      <c r="B287" s="334"/>
      <c r="C287" s="335"/>
      <c r="D287" s="336"/>
      <c r="E287" s="336"/>
      <c r="F287" s="335"/>
      <c r="G287" s="335"/>
      <c r="H287" s="335"/>
      <c r="I287" s="335"/>
      <c r="J287" s="335"/>
      <c r="K287" s="335"/>
      <c r="L287" s="335"/>
      <c r="M287" s="335"/>
      <c r="N287" s="335"/>
      <c r="O287" s="335"/>
      <c r="P287" s="335"/>
      <c r="Q287" s="335"/>
      <c r="R287" s="335"/>
      <c r="S287" s="335"/>
      <c r="T287" s="335"/>
      <c r="U287" s="335"/>
      <c r="V287" s="335"/>
      <c r="W287" s="335"/>
      <c r="X287" s="335"/>
    </row>
    <row r="288" spans="2:24" x14ac:dyDescent="0.35">
      <c r="B288" s="334"/>
      <c r="C288" s="335"/>
      <c r="D288" s="336"/>
      <c r="E288" s="336"/>
      <c r="F288" s="335"/>
      <c r="G288" s="335"/>
      <c r="H288" s="335"/>
      <c r="I288" s="335"/>
      <c r="J288" s="335"/>
      <c r="K288" s="335"/>
      <c r="L288" s="335"/>
      <c r="M288" s="335"/>
      <c r="N288" s="335"/>
      <c r="O288" s="335"/>
      <c r="P288" s="335"/>
      <c r="Q288" s="335"/>
      <c r="R288" s="335"/>
      <c r="S288" s="335"/>
      <c r="T288" s="335"/>
      <c r="U288" s="335"/>
      <c r="V288" s="335"/>
      <c r="W288" s="335"/>
      <c r="X288" s="335"/>
    </row>
    <row r="289" spans="2:24" x14ac:dyDescent="0.35">
      <c r="B289" s="334"/>
      <c r="C289" s="335"/>
      <c r="D289" s="336"/>
      <c r="E289" s="336"/>
      <c r="F289" s="335"/>
      <c r="G289" s="335"/>
      <c r="H289" s="335"/>
      <c r="I289" s="335"/>
      <c r="J289" s="335"/>
      <c r="K289" s="335"/>
      <c r="L289" s="335"/>
      <c r="M289" s="335"/>
      <c r="N289" s="335"/>
      <c r="O289" s="335"/>
      <c r="P289" s="335"/>
      <c r="Q289" s="335"/>
      <c r="R289" s="335"/>
      <c r="S289" s="335"/>
      <c r="T289" s="335"/>
      <c r="U289" s="335"/>
      <c r="V289" s="335"/>
      <c r="W289" s="335"/>
      <c r="X289" s="335"/>
    </row>
    <row r="290" spans="2:24" x14ac:dyDescent="0.35">
      <c r="B290" s="334"/>
      <c r="C290" s="335"/>
      <c r="D290" s="336"/>
      <c r="E290" s="336"/>
      <c r="F290" s="335"/>
      <c r="G290" s="335"/>
      <c r="H290" s="335"/>
      <c r="I290" s="335"/>
      <c r="J290" s="335"/>
      <c r="K290" s="335"/>
      <c r="L290" s="335"/>
      <c r="M290" s="335"/>
      <c r="N290" s="335"/>
      <c r="O290" s="335"/>
      <c r="P290" s="335"/>
      <c r="Q290" s="335"/>
      <c r="R290" s="335"/>
      <c r="S290" s="335"/>
      <c r="T290" s="335"/>
      <c r="U290" s="335"/>
      <c r="V290" s="335"/>
      <c r="W290" s="335"/>
      <c r="X290" s="335"/>
    </row>
    <row r="291" spans="2:24" x14ac:dyDescent="0.35">
      <c r="B291" s="334"/>
      <c r="C291" s="335"/>
      <c r="D291" s="336"/>
      <c r="E291" s="336"/>
      <c r="F291" s="335"/>
      <c r="G291" s="335"/>
      <c r="H291" s="335"/>
      <c r="I291" s="335"/>
      <c r="J291" s="335"/>
      <c r="K291" s="335"/>
      <c r="L291" s="335"/>
      <c r="M291" s="335"/>
      <c r="N291" s="335"/>
      <c r="O291" s="335"/>
      <c r="P291" s="335"/>
      <c r="Q291" s="335"/>
      <c r="R291" s="335"/>
      <c r="S291" s="335"/>
      <c r="T291" s="335"/>
      <c r="U291" s="335"/>
      <c r="V291" s="335"/>
      <c r="W291" s="335"/>
      <c r="X291" s="335"/>
    </row>
    <row r="292" spans="2:24" x14ac:dyDescent="0.35">
      <c r="B292" s="334"/>
      <c r="C292" s="335"/>
      <c r="D292" s="336"/>
      <c r="E292" s="336"/>
      <c r="F292" s="335"/>
      <c r="G292" s="335"/>
      <c r="H292" s="335"/>
      <c r="I292" s="335"/>
      <c r="J292" s="335"/>
      <c r="K292" s="335"/>
      <c r="L292" s="335"/>
      <c r="M292" s="335"/>
      <c r="N292" s="335"/>
      <c r="O292" s="335"/>
      <c r="P292" s="335"/>
      <c r="Q292" s="335"/>
      <c r="R292" s="335"/>
      <c r="S292" s="335"/>
      <c r="T292" s="335"/>
      <c r="U292" s="335"/>
      <c r="V292" s="335"/>
      <c r="W292" s="335"/>
      <c r="X292" s="335"/>
    </row>
    <row r="293" spans="2:24" x14ac:dyDescent="0.35">
      <c r="B293" s="334"/>
      <c r="C293" s="335"/>
      <c r="D293" s="336"/>
      <c r="E293" s="336"/>
      <c r="F293" s="335"/>
      <c r="G293" s="335"/>
      <c r="H293" s="335"/>
      <c r="I293" s="335"/>
      <c r="J293" s="335"/>
      <c r="K293" s="335"/>
      <c r="L293" s="335"/>
      <c r="M293" s="335"/>
      <c r="N293" s="335"/>
      <c r="O293" s="335"/>
      <c r="P293" s="335"/>
      <c r="Q293" s="335"/>
      <c r="R293" s="335"/>
      <c r="S293" s="335"/>
      <c r="T293" s="335"/>
      <c r="U293" s="335"/>
      <c r="V293" s="335"/>
      <c r="W293" s="335"/>
      <c r="X293" s="335"/>
    </row>
    <row r="294" spans="2:24" x14ac:dyDescent="0.35">
      <c r="B294" s="334"/>
      <c r="C294" s="335"/>
      <c r="D294" s="336"/>
      <c r="E294" s="336"/>
      <c r="F294" s="335"/>
      <c r="G294" s="335"/>
      <c r="H294" s="335"/>
      <c r="I294" s="335"/>
      <c r="J294" s="335"/>
      <c r="K294" s="335"/>
      <c r="L294" s="335"/>
      <c r="M294" s="335"/>
      <c r="N294" s="335"/>
      <c r="O294" s="335"/>
      <c r="P294" s="335"/>
      <c r="Q294" s="335"/>
      <c r="R294" s="335"/>
      <c r="S294" s="335"/>
      <c r="T294" s="335"/>
      <c r="U294" s="335"/>
      <c r="V294" s="335"/>
      <c r="W294" s="335"/>
      <c r="X294" s="335"/>
    </row>
    <row r="295" spans="2:24" x14ac:dyDescent="0.35">
      <c r="B295" s="334"/>
      <c r="C295" s="335"/>
      <c r="D295" s="336"/>
      <c r="E295" s="336"/>
      <c r="F295" s="335"/>
      <c r="G295" s="335"/>
      <c r="H295" s="335"/>
      <c r="I295" s="335"/>
      <c r="J295" s="335"/>
      <c r="K295" s="335"/>
      <c r="L295" s="335"/>
      <c r="M295" s="335"/>
      <c r="N295" s="335"/>
      <c r="O295" s="335"/>
      <c r="P295" s="335"/>
      <c r="Q295" s="335"/>
      <c r="R295" s="335"/>
      <c r="S295" s="335"/>
      <c r="T295" s="335"/>
      <c r="U295" s="335"/>
      <c r="V295" s="335"/>
      <c r="W295" s="335"/>
      <c r="X295" s="335"/>
    </row>
    <row r="296" spans="2:24" x14ac:dyDescent="0.35">
      <c r="B296" s="334"/>
      <c r="C296" s="335"/>
      <c r="D296" s="336"/>
      <c r="E296" s="336"/>
      <c r="F296" s="335"/>
      <c r="G296" s="335"/>
      <c r="H296" s="335"/>
      <c r="I296" s="335"/>
      <c r="J296" s="335"/>
      <c r="K296" s="335"/>
      <c r="L296" s="335"/>
      <c r="M296" s="335"/>
      <c r="N296" s="335"/>
      <c r="O296" s="335"/>
      <c r="P296" s="335"/>
      <c r="Q296" s="335"/>
      <c r="R296" s="335"/>
      <c r="S296" s="335"/>
      <c r="T296" s="335"/>
      <c r="U296" s="335"/>
      <c r="V296" s="335"/>
      <c r="W296" s="335"/>
      <c r="X296" s="335"/>
    </row>
    <row r="297" spans="2:24" x14ac:dyDescent="0.35">
      <c r="B297" s="334"/>
      <c r="C297" s="335"/>
      <c r="D297" s="336"/>
      <c r="E297" s="336"/>
      <c r="F297" s="335"/>
      <c r="G297" s="335"/>
      <c r="H297" s="335"/>
      <c r="I297" s="335"/>
      <c r="J297" s="335"/>
      <c r="K297" s="335"/>
      <c r="L297" s="335"/>
      <c r="M297" s="335"/>
      <c r="N297" s="335"/>
      <c r="O297" s="335"/>
      <c r="P297" s="335"/>
      <c r="Q297" s="335"/>
      <c r="R297" s="335"/>
      <c r="S297" s="335"/>
      <c r="T297" s="335"/>
      <c r="U297" s="335"/>
      <c r="V297" s="335"/>
      <c r="W297" s="335"/>
      <c r="X297" s="335"/>
    </row>
    <row r="298" spans="2:24" x14ac:dyDescent="0.35">
      <c r="B298" s="334"/>
      <c r="C298" s="335"/>
      <c r="D298" s="336"/>
      <c r="E298" s="336"/>
      <c r="F298" s="335"/>
      <c r="G298" s="335"/>
      <c r="H298" s="335"/>
      <c r="I298" s="335"/>
      <c r="J298" s="335"/>
      <c r="K298" s="335"/>
      <c r="L298" s="335"/>
      <c r="M298" s="335"/>
      <c r="N298" s="335"/>
      <c r="O298" s="335"/>
      <c r="P298" s="335"/>
      <c r="Q298" s="335"/>
      <c r="R298" s="335"/>
      <c r="S298" s="335"/>
      <c r="T298" s="335"/>
      <c r="U298" s="335"/>
      <c r="V298" s="335"/>
      <c r="W298" s="335"/>
      <c r="X298" s="335"/>
    </row>
    <row r="299" spans="2:24" x14ac:dyDescent="0.35">
      <c r="B299" s="334"/>
      <c r="C299" s="335"/>
      <c r="D299" s="336"/>
      <c r="E299" s="336"/>
      <c r="F299" s="335"/>
      <c r="G299" s="335"/>
      <c r="H299" s="335"/>
      <c r="I299" s="335"/>
      <c r="J299" s="335"/>
      <c r="K299" s="335"/>
      <c r="L299" s="335"/>
      <c r="M299" s="335"/>
      <c r="N299" s="335"/>
      <c r="O299" s="335"/>
      <c r="P299" s="335"/>
      <c r="Q299" s="335"/>
      <c r="R299" s="335"/>
      <c r="S299" s="335"/>
      <c r="T299" s="335"/>
      <c r="U299" s="335"/>
      <c r="V299" s="335"/>
      <c r="W299" s="335"/>
      <c r="X299" s="335"/>
    </row>
    <row r="300" spans="2:24" x14ac:dyDescent="0.35">
      <c r="B300" s="334"/>
      <c r="C300" s="335"/>
      <c r="D300" s="336"/>
      <c r="E300" s="336"/>
      <c r="F300" s="335"/>
      <c r="G300" s="335"/>
      <c r="H300" s="335"/>
      <c r="I300" s="335"/>
      <c r="J300" s="335"/>
      <c r="K300" s="335"/>
      <c r="L300" s="335"/>
      <c r="M300" s="335"/>
      <c r="N300" s="335"/>
      <c r="O300" s="335"/>
      <c r="P300" s="335"/>
      <c r="Q300" s="335"/>
      <c r="R300" s="335"/>
      <c r="S300" s="335"/>
      <c r="T300" s="335"/>
      <c r="U300" s="335"/>
      <c r="V300" s="335"/>
      <c r="W300" s="335"/>
      <c r="X300" s="335"/>
    </row>
    <row r="301" spans="2:24" x14ac:dyDescent="0.35">
      <c r="B301" s="334"/>
      <c r="C301" s="335"/>
      <c r="D301" s="336"/>
      <c r="E301" s="336"/>
      <c r="F301" s="335"/>
      <c r="G301" s="335"/>
      <c r="H301" s="335"/>
      <c r="I301" s="335"/>
      <c r="J301" s="335"/>
      <c r="K301" s="335"/>
      <c r="L301" s="335"/>
      <c r="M301" s="335"/>
      <c r="N301" s="335"/>
      <c r="O301" s="335"/>
      <c r="P301" s="335"/>
      <c r="Q301" s="335"/>
      <c r="R301" s="335"/>
      <c r="S301" s="335"/>
      <c r="T301" s="335"/>
      <c r="U301" s="335"/>
      <c r="V301" s="335"/>
      <c r="W301" s="335"/>
      <c r="X301" s="335"/>
    </row>
    <row r="302" spans="2:24" x14ac:dyDescent="0.35">
      <c r="B302" s="334"/>
      <c r="C302" s="335"/>
      <c r="D302" s="336"/>
      <c r="E302" s="336"/>
      <c r="F302" s="335"/>
      <c r="G302" s="335"/>
      <c r="H302" s="335"/>
      <c r="I302" s="335"/>
      <c r="J302" s="335"/>
      <c r="K302" s="335"/>
      <c r="L302" s="335"/>
      <c r="M302" s="335"/>
      <c r="N302" s="335"/>
      <c r="O302" s="335"/>
      <c r="P302" s="335"/>
      <c r="Q302" s="335"/>
      <c r="R302" s="335"/>
      <c r="S302" s="335"/>
      <c r="T302" s="335"/>
      <c r="U302" s="335"/>
      <c r="V302" s="335"/>
      <c r="W302" s="335"/>
      <c r="X302" s="335"/>
    </row>
    <row r="303" spans="2:24" x14ac:dyDescent="0.35">
      <c r="B303" s="334"/>
      <c r="C303" s="335"/>
      <c r="D303" s="336"/>
      <c r="E303" s="336"/>
      <c r="F303" s="335"/>
      <c r="G303" s="335"/>
      <c r="H303" s="335"/>
      <c r="I303" s="335"/>
      <c r="J303" s="335"/>
      <c r="K303" s="335"/>
      <c r="L303" s="335"/>
      <c r="M303" s="335"/>
      <c r="N303" s="335"/>
      <c r="O303" s="335"/>
      <c r="P303" s="335"/>
      <c r="Q303" s="335"/>
      <c r="R303" s="335"/>
      <c r="S303" s="335"/>
      <c r="T303" s="335"/>
      <c r="U303" s="335"/>
      <c r="V303" s="335"/>
      <c r="W303" s="335"/>
      <c r="X303" s="335"/>
    </row>
    <row r="304" spans="2:24" x14ac:dyDescent="0.35">
      <c r="B304" s="334"/>
      <c r="C304" s="335"/>
      <c r="D304" s="336"/>
      <c r="E304" s="336"/>
      <c r="F304" s="335"/>
      <c r="G304" s="335"/>
      <c r="H304" s="335"/>
      <c r="I304" s="335"/>
      <c r="J304" s="335"/>
      <c r="K304" s="335"/>
      <c r="L304" s="335"/>
      <c r="M304" s="335"/>
      <c r="N304" s="335"/>
      <c r="O304" s="335"/>
      <c r="P304" s="335"/>
      <c r="Q304" s="335"/>
      <c r="R304" s="335"/>
      <c r="S304" s="335"/>
      <c r="T304" s="335"/>
      <c r="U304" s="335"/>
      <c r="V304" s="335"/>
      <c r="W304" s="335"/>
      <c r="X304" s="335"/>
    </row>
    <row r="305" spans="2:24" x14ac:dyDescent="0.35">
      <c r="B305" s="334"/>
      <c r="C305" s="335"/>
      <c r="D305" s="336"/>
      <c r="E305" s="336"/>
      <c r="F305" s="335"/>
      <c r="G305" s="335"/>
      <c r="H305" s="335"/>
      <c r="I305" s="335"/>
      <c r="J305" s="335"/>
      <c r="K305" s="335"/>
      <c r="L305" s="335"/>
      <c r="M305" s="335"/>
      <c r="N305" s="335"/>
      <c r="O305" s="335"/>
      <c r="P305" s="335"/>
      <c r="Q305" s="335"/>
      <c r="R305" s="335"/>
      <c r="S305" s="335"/>
      <c r="T305" s="335"/>
      <c r="U305" s="335"/>
      <c r="V305" s="335"/>
      <c r="W305" s="335"/>
      <c r="X305" s="335"/>
    </row>
    <row r="306" spans="2:24" x14ac:dyDescent="0.35">
      <c r="B306" s="334"/>
      <c r="C306" s="335"/>
      <c r="D306" s="336"/>
      <c r="E306" s="336"/>
      <c r="F306" s="335"/>
      <c r="G306" s="335"/>
      <c r="H306" s="335"/>
      <c r="I306" s="335"/>
      <c r="J306" s="335"/>
      <c r="K306" s="335"/>
      <c r="L306" s="335"/>
      <c r="M306" s="335"/>
      <c r="N306" s="335"/>
      <c r="O306" s="335"/>
      <c r="P306" s="335"/>
      <c r="Q306" s="335"/>
      <c r="R306" s="335"/>
      <c r="S306" s="335"/>
      <c r="T306" s="335"/>
      <c r="U306" s="335"/>
      <c r="V306" s="335"/>
      <c r="W306" s="335"/>
      <c r="X306" s="335"/>
    </row>
    <row r="307" spans="2:24" x14ac:dyDescent="0.35">
      <c r="B307" s="334"/>
      <c r="C307" s="335"/>
      <c r="D307" s="336"/>
      <c r="E307" s="336"/>
      <c r="F307" s="335"/>
      <c r="G307" s="335"/>
      <c r="H307" s="335"/>
      <c r="I307" s="335"/>
      <c r="J307" s="335"/>
      <c r="K307" s="335"/>
      <c r="L307" s="335"/>
      <c r="M307" s="335"/>
      <c r="N307" s="335"/>
      <c r="O307" s="335"/>
      <c r="P307" s="335"/>
      <c r="Q307" s="335"/>
      <c r="R307" s="335"/>
      <c r="S307" s="335"/>
      <c r="T307" s="335"/>
      <c r="U307" s="335"/>
      <c r="V307" s="335"/>
      <c r="W307" s="335"/>
      <c r="X307" s="335"/>
    </row>
    <row r="308" spans="2:24" x14ac:dyDescent="0.35">
      <c r="B308" s="334"/>
      <c r="C308" s="335"/>
      <c r="D308" s="336"/>
      <c r="E308" s="336"/>
      <c r="F308" s="335"/>
      <c r="G308" s="335"/>
      <c r="H308" s="335"/>
      <c r="I308" s="335"/>
      <c r="J308" s="335"/>
      <c r="K308" s="335"/>
      <c r="L308" s="335"/>
      <c r="M308" s="335"/>
      <c r="N308" s="335"/>
      <c r="O308" s="335"/>
      <c r="P308" s="335"/>
      <c r="Q308" s="335"/>
      <c r="R308" s="335"/>
      <c r="S308" s="335"/>
      <c r="T308" s="335"/>
      <c r="U308" s="335"/>
      <c r="V308" s="335"/>
      <c r="W308" s="335"/>
      <c r="X308" s="335"/>
    </row>
    <row r="309" spans="2:24" x14ac:dyDescent="0.35">
      <c r="B309" s="334"/>
      <c r="C309" s="335"/>
      <c r="D309" s="336"/>
      <c r="E309" s="336"/>
      <c r="F309" s="335"/>
      <c r="G309" s="335"/>
      <c r="H309" s="335"/>
      <c r="I309" s="335"/>
      <c r="J309" s="335"/>
      <c r="K309" s="335"/>
      <c r="L309" s="335"/>
      <c r="M309" s="335"/>
      <c r="N309" s="335"/>
      <c r="O309" s="335"/>
      <c r="P309" s="335"/>
      <c r="Q309" s="335"/>
      <c r="R309" s="335"/>
      <c r="S309" s="335"/>
      <c r="T309" s="335"/>
      <c r="U309" s="335"/>
      <c r="V309" s="335"/>
      <c r="W309" s="335"/>
      <c r="X309" s="335"/>
    </row>
    <row r="310" spans="2:24" x14ac:dyDescent="0.35">
      <c r="B310" s="334"/>
      <c r="C310" s="335"/>
      <c r="D310" s="336"/>
      <c r="E310" s="336"/>
      <c r="F310" s="335"/>
      <c r="G310" s="335"/>
      <c r="H310" s="335"/>
      <c r="I310" s="335"/>
      <c r="J310" s="335"/>
      <c r="K310" s="335"/>
      <c r="L310" s="335"/>
      <c r="M310" s="335"/>
      <c r="N310" s="335"/>
      <c r="O310" s="335"/>
      <c r="P310" s="335"/>
      <c r="Q310" s="335"/>
      <c r="R310" s="335"/>
      <c r="S310" s="335"/>
      <c r="T310" s="335"/>
      <c r="U310" s="335"/>
      <c r="V310" s="335"/>
      <c r="W310" s="335"/>
      <c r="X310" s="335"/>
    </row>
    <row r="311" spans="2:24" x14ac:dyDescent="0.35">
      <c r="B311" s="334"/>
      <c r="C311" s="335"/>
      <c r="D311" s="336"/>
      <c r="E311" s="336"/>
      <c r="F311" s="335"/>
      <c r="G311" s="335"/>
      <c r="H311" s="335"/>
      <c r="I311" s="335"/>
      <c r="J311" s="335"/>
      <c r="K311" s="335"/>
      <c r="L311" s="335"/>
      <c r="M311" s="335"/>
      <c r="N311" s="335"/>
      <c r="O311" s="335"/>
      <c r="P311" s="335"/>
      <c r="Q311" s="335"/>
      <c r="R311" s="335"/>
      <c r="S311" s="335"/>
      <c r="T311" s="335"/>
      <c r="U311" s="335"/>
      <c r="V311" s="335"/>
      <c r="W311" s="335"/>
      <c r="X311" s="335"/>
    </row>
    <row r="312" spans="2:24" x14ac:dyDescent="0.35">
      <c r="B312" s="334"/>
      <c r="C312" s="335"/>
      <c r="D312" s="336"/>
      <c r="E312" s="336"/>
      <c r="F312" s="335"/>
      <c r="G312" s="335"/>
      <c r="H312" s="335"/>
      <c r="I312" s="335"/>
      <c r="J312" s="335"/>
      <c r="K312" s="335"/>
      <c r="L312" s="335"/>
      <c r="M312" s="335"/>
      <c r="N312" s="335"/>
      <c r="O312" s="335"/>
      <c r="P312" s="335"/>
      <c r="Q312" s="335"/>
      <c r="R312" s="335"/>
      <c r="S312" s="335"/>
      <c r="T312" s="335"/>
      <c r="U312" s="335"/>
      <c r="V312" s="335"/>
      <c r="W312" s="335"/>
      <c r="X312" s="335"/>
    </row>
    <row r="313" spans="2:24" x14ac:dyDescent="0.35">
      <c r="B313" s="334"/>
      <c r="C313" s="335"/>
      <c r="D313" s="336"/>
      <c r="E313" s="336"/>
      <c r="F313" s="335"/>
      <c r="G313" s="335"/>
      <c r="H313" s="335"/>
      <c r="I313" s="335"/>
      <c r="J313" s="335"/>
      <c r="K313" s="335"/>
      <c r="L313" s="335"/>
      <c r="M313" s="335"/>
      <c r="N313" s="335"/>
      <c r="O313" s="335"/>
      <c r="P313" s="335"/>
      <c r="Q313" s="335"/>
      <c r="R313" s="335"/>
      <c r="S313" s="335"/>
      <c r="T313" s="335"/>
      <c r="U313" s="335"/>
      <c r="V313" s="335"/>
      <c r="W313" s="335"/>
      <c r="X313" s="335"/>
    </row>
    <row r="314" spans="2:24" x14ac:dyDescent="0.35">
      <c r="B314" s="334"/>
      <c r="C314" s="335"/>
      <c r="D314" s="336"/>
      <c r="E314" s="336"/>
      <c r="F314" s="335"/>
      <c r="G314" s="335"/>
      <c r="H314" s="335"/>
      <c r="I314" s="335"/>
      <c r="J314" s="335"/>
      <c r="K314" s="335"/>
      <c r="L314" s="335"/>
      <c r="M314" s="335"/>
      <c r="N314" s="335"/>
      <c r="O314" s="335"/>
      <c r="P314" s="335"/>
      <c r="Q314" s="335"/>
      <c r="R314" s="335"/>
      <c r="S314" s="335"/>
      <c r="T314" s="335"/>
      <c r="U314" s="335"/>
      <c r="V314" s="335"/>
      <c r="W314" s="335"/>
      <c r="X314" s="335"/>
    </row>
    <row r="315" spans="2:24" x14ac:dyDescent="0.35">
      <c r="B315" s="334"/>
      <c r="C315" s="335"/>
      <c r="D315" s="336"/>
      <c r="E315" s="336"/>
      <c r="F315" s="335"/>
      <c r="G315" s="335"/>
      <c r="H315" s="335"/>
      <c r="I315" s="335"/>
      <c r="J315" s="335"/>
      <c r="K315" s="335"/>
      <c r="L315" s="335"/>
      <c r="M315" s="335"/>
      <c r="N315" s="335"/>
      <c r="O315" s="335"/>
      <c r="P315" s="335"/>
      <c r="Q315" s="335"/>
      <c r="R315" s="335"/>
      <c r="S315" s="335"/>
      <c r="T315" s="335"/>
      <c r="U315" s="335"/>
      <c r="V315" s="335"/>
      <c r="W315" s="335"/>
      <c r="X315" s="335"/>
    </row>
    <row r="316" spans="2:24" x14ac:dyDescent="0.35">
      <c r="B316" s="334"/>
      <c r="C316" s="335"/>
      <c r="D316" s="336"/>
      <c r="E316" s="336"/>
      <c r="F316" s="335"/>
      <c r="G316" s="335"/>
      <c r="H316" s="335"/>
      <c r="I316" s="335"/>
      <c r="J316" s="335"/>
      <c r="K316" s="335"/>
      <c r="L316" s="335"/>
      <c r="M316" s="335"/>
      <c r="N316" s="335"/>
      <c r="O316" s="335"/>
      <c r="P316" s="335"/>
      <c r="Q316" s="335"/>
      <c r="R316" s="335"/>
      <c r="S316" s="335"/>
      <c r="T316" s="335"/>
      <c r="U316" s="335"/>
      <c r="V316" s="335"/>
      <c r="W316" s="335"/>
      <c r="X316" s="335"/>
    </row>
    <row r="317" spans="2:24" x14ac:dyDescent="0.35">
      <c r="B317" s="334"/>
      <c r="C317" s="335"/>
      <c r="D317" s="336"/>
      <c r="E317" s="336"/>
      <c r="F317" s="335"/>
      <c r="G317" s="335"/>
      <c r="H317" s="335"/>
      <c r="I317" s="335"/>
      <c r="J317" s="335"/>
      <c r="K317" s="335"/>
      <c r="L317" s="335"/>
      <c r="M317" s="335"/>
      <c r="N317" s="335"/>
      <c r="O317" s="335"/>
      <c r="P317" s="335"/>
      <c r="Q317" s="335"/>
      <c r="R317" s="335"/>
      <c r="S317" s="335"/>
      <c r="T317" s="335"/>
      <c r="U317" s="335"/>
      <c r="V317" s="335"/>
      <c r="W317" s="335"/>
      <c r="X317" s="335"/>
    </row>
    <row r="318" spans="2:24" x14ac:dyDescent="0.35">
      <c r="B318" s="334"/>
      <c r="C318" s="335"/>
      <c r="D318" s="336"/>
      <c r="E318" s="336"/>
      <c r="F318" s="335"/>
      <c r="G318" s="335"/>
      <c r="H318" s="335"/>
      <c r="I318" s="335"/>
      <c r="J318" s="335"/>
      <c r="K318" s="335"/>
      <c r="L318" s="335"/>
      <c r="M318" s="335"/>
      <c r="N318" s="335"/>
      <c r="O318" s="335"/>
      <c r="P318" s="335"/>
      <c r="Q318" s="335"/>
      <c r="R318" s="335"/>
      <c r="S318" s="335"/>
      <c r="T318" s="335"/>
      <c r="U318" s="335"/>
      <c r="V318" s="335"/>
      <c r="W318" s="335"/>
      <c r="X318" s="335"/>
    </row>
    <row r="319" spans="2:24" x14ac:dyDescent="0.35">
      <c r="B319" s="334"/>
      <c r="C319" s="335"/>
      <c r="D319" s="336"/>
      <c r="E319" s="336"/>
      <c r="F319" s="335"/>
      <c r="G319" s="335"/>
      <c r="H319" s="335"/>
      <c r="I319" s="335"/>
      <c r="J319" s="335"/>
      <c r="K319" s="335"/>
      <c r="L319" s="335"/>
      <c r="M319" s="335"/>
      <c r="N319" s="335"/>
      <c r="O319" s="335"/>
      <c r="P319" s="335"/>
      <c r="Q319" s="335"/>
      <c r="R319" s="335"/>
      <c r="S319" s="335"/>
      <c r="T319" s="335"/>
      <c r="U319" s="335"/>
      <c r="V319" s="335"/>
      <c r="W319" s="335"/>
      <c r="X319" s="335"/>
    </row>
    <row r="320" spans="2:24" x14ac:dyDescent="0.35">
      <c r="B320" s="334"/>
      <c r="C320" s="335"/>
      <c r="D320" s="336"/>
      <c r="E320" s="336"/>
      <c r="F320" s="335"/>
      <c r="G320" s="335"/>
      <c r="H320" s="335"/>
      <c r="I320" s="335"/>
      <c r="J320" s="335"/>
      <c r="K320" s="335"/>
      <c r="L320" s="335"/>
      <c r="M320" s="335"/>
      <c r="N320" s="335"/>
      <c r="O320" s="335"/>
      <c r="P320" s="335"/>
      <c r="Q320" s="335"/>
      <c r="R320" s="335"/>
      <c r="S320" s="335"/>
      <c r="T320" s="335"/>
      <c r="U320" s="335"/>
      <c r="V320" s="335"/>
      <c r="W320" s="335"/>
      <c r="X320" s="335"/>
    </row>
    <row r="321" spans="2:24" x14ac:dyDescent="0.35">
      <c r="B321" s="334"/>
      <c r="C321" s="335"/>
      <c r="D321" s="336"/>
      <c r="E321" s="336"/>
      <c r="F321" s="335"/>
      <c r="G321" s="335"/>
      <c r="H321" s="335"/>
      <c r="I321" s="335"/>
      <c r="J321" s="335"/>
      <c r="K321" s="335"/>
      <c r="L321" s="335"/>
      <c r="M321" s="335"/>
      <c r="N321" s="335"/>
      <c r="O321" s="335"/>
      <c r="P321" s="335"/>
      <c r="Q321" s="335"/>
      <c r="R321" s="335"/>
      <c r="S321" s="335"/>
      <c r="T321" s="335"/>
      <c r="U321" s="335"/>
      <c r="V321" s="335"/>
      <c r="W321" s="335"/>
      <c r="X321" s="335"/>
    </row>
    <row r="322" spans="2:24" x14ac:dyDescent="0.35">
      <c r="B322" s="334"/>
      <c r="C322" s="335"/>
      <c r="D322" s="336"/>
      <c r="E322" s="336"/>
      <c r="F322" s="335"/>
      <c r="G322" s="335"/>
      <c r="H322" s="335"/>
      <c r="I322" s="335"/>
      <c r="J322" s="335"/>
      <c r="K322" s="335"/>
      <c r="L322" s="335"/>
      <c r="M322" s="335"/>
      <c r="N322" s="335"/>
      <c r="O322" s="335"/>
      <c r="P322" s="335"/>
      <c r="Q322" s="335"/>
      <c r="R322" s="335"/>
      <c r="S322" s="335"/>
      <c r="T322" s="335"/>
      <c r="U322" s="335"/>
      <c r="V322" s="335"/>
      <c r="W322" s="335"/>
      <c r="X322" s="335"/>
    </row>
    <row r="323" spans="2:24" x14ac:dyDescent="0.35">
      <c r="B323" s="334"/>
      <c r="C323" s="335"/>
      <c r="D323" s="336"/>
      <c r="E323" s="336"/>
      <c r="F323" s="335"/>
      <c r="G323" s="335"/>
      <c r="H323" s="335"/>
      <c r="I323" s="335"/>
      <c r="J323" s="335"/>
      <c r="K323" s="335"/>
      <c r="L323" s="335"/>
      <c r="M323" s="335"/>
      <c r="N323" s="335"/>
      <c r="O323" s="335"/>
      <c r="P323" s="335"/>
      <c r="Q323" s="335"/>
      <c r="R323" s="335"/>
      <c r="S323" s="335"/>
      <c r="T323" s="335"/>
      <c r="U323" s="335"/>
      <c r="V323" s="335"/>
      <c r="W323" s="335"/>
      <c r="X323" s="335"/>
    </row>
    <row r="324" spans="2:24" x14ac:dyDescent="0.35">
      <c r="B324" s="334"/>
      <c r="C324" s="335"/>
      <c r="D324" s="336"/>
      <c r="E324" s="336"/>
      <c r="F324" s="335"/>
      <c r="G324" s="335"/>
      <c r="H324" s="335"/>
      <c r="I324" s="335"/>
      <c r="J324" s="335"/>
      <c r="K324" s="335"/>
      <c r="L324" s="335"/>
      <c r="M324" s="335"/>
      <c r="N324" s="335"/>
      <c r="O324" s="335"/>
      <c r="P324" s="335"/>
      <c r="Q324" s="335"/>
      <c r="R324" s="335"/>
      <c r="S324" s="335"/>
      <c r="T324" s="335"/>
      <c r="U324" s="335"/>
      <c r="V324" s="335"/>
      <c r="W324" s="335"/>
      <c r="X324" s="335"/>
    </row>
    <row r="325" spans="2:24" x14ac:dyDescent="0.35">
      <c r="B325" s="334"/>
      <c r="C325" s="335"/>
      <c r="D325" s="336"/>
      <c r="E325" s="336"/>
      <c r="F325" s="335"/>
      <c r="G325" s="335"/>
      <c r="H325" s="335"/>
      <c r="I325" s="335"/>
      <c r="J325" s="335"/>
      <c r="K325" s="335"/>
      <c r="L325" s="335"/>
      <c r="M325" s="335"/>
      <c r="N325" s="335"/>
      <c r="O325" s="335"/>
      <c r="P325" s="335"/>
      <c r="Q325" s="335"/>
      <c r="R325" s="335"/>
      <c r="S325" s="335"/>
      <c r="T325" s="335"/>
      <c r="U325" s="335"/>
      <c r="V325" s="335"/>
      <c r="W325" s="335"/>
      <c r="X325" s="335"/>
    </row>
    <row r="326" spans="2:24" x14ac:dyDescent="0.35">
      <c r="B326" s="334"/>
      <c r="C326" s="335"/>
      <c r="D326" s="336"/>
      <c r="E326" s="336"/>
      <c r="F326" s="335"/>
      <c r="G326" s="335"/>
      <c r="H326" s="335"/>
      <c r="I326" s="335"/>
      <c r="J326" s="335"/>
      <c r="K326" s="335"/>
      <c r="L326" s="335"/>
      <c r="M326" s="335"/>
      <c r="N326" s="335"/>
      <c r="O326" s="335"/>
      <c r="P326" s="335"/>
      <c r="Q326" s="335"/>
      <c r="R326" s="335"/>
      <c r="S326" s="335"/>
      <c r="T326" s="335"/>
      <c r="U326" s="335"/>
      <c r="V326" s="335"/>
      <c r="W326" s="335"/>
      <c r="X326" s="335"/>
    </row>
    <row r="327" spans="2:24" x14ac:dyDescent="0.35">
      <c r="B327" s="334"/>
      <c r="C327" s="335"/>
      <c r="D327" s="336"/>
      <c r="E327" s="336"/>
      <c r="F327" s="335"/>
      <c r="G327" s="335"/>
      <c r="H327" s="335"/>
      <c r="I327" s="335"/>
      <c r="J327" s="335"/>
      <c r="K327" s="335"/>
      <c r="L327" s="335"/>
      <c r="M327" s="335"/>
      <c r="N327" s="335"/>
      <c r="O327" s="335"/>
      <c r="P327" s="335"/>
      <c r="Q327" s="335"/>
      <c r="R327" s="335"/>
      <c r="S327" s="335"/>
      <c r="T327" s="335"/>
      <c r="U327" s="335"/>
      <c r="V327" s="335"/>
      <c r="W327" s="335"/>
      <c r="X327" s="335"/>
    </row>
    <row r="328" spans="2:24" x14ac:dyDescent="0.35">
      <c r="B328" s="334"/>
      <c r="C328" s="335"/>
      <c r="D328" s="336"/>
      <c r="E328" s="336"/>
      <c r="F328" s="335"/>
      <c r="G328" s="335"/>
      <c r="H328" s="335"/>
      <c r="I328" s="335"/>
      <c r="J328" s="335"/>
      <c r="K328" s="335"/>
      <c r="L328" s="335"/>
      <c r="M328" s="335"/>
      <c r="N328" s="335"/>
      <c r="O328" s="335"/>
      <c r="P328" s="335"/>
      <c r="Q328" s="335"/>
      <c r="R328" s="335"/>
      <c r="S328" s="335"/>
      <c r="T328" s="335"/>
      <c r="U328" s="335"/>
      <c r="V328" s="335"/>
      <c r="W328" s="335"/>
      <c r="X328" s="335"/>
    </row>
    <row r="329" spans="2:24" x14ac:dyDescent="0.35">
      <c r="B329" s="334"/>
      <c r="C329" s="335"/>
      <c r="D329" s="336"/>
      <c r="E329" s="336"/>
      <c r="F329" s="335"/>
      <c r="G329" s="335"/>
      <c r="H329" s="335"/>
      <c r="I329" s="335"/>
      <c r="J329" s="335"/>
      <c r="K329" s="335"/>
      <c r="L329" s="335"/>
      <c r="M329" s="335"/>
      <c r="N329" s="335"/>
      <c r="O329" s="335"/>
      <c r="P329" s="335"/>
      <c r="Q329" s="335"/>
      <c r="R329" s="335"/>
      <c r="S329" s="335"/>
      <c r="T329" s="335"/>
      <c r="U329" s="335"/>
      <c r="V329" s="335"/>
      <c r="W329" s="335"/>
      <c r="X329" s="335"/>
    </row>
    <row r="330" spans="2:24" x14ac:dyDescent="0.35">
      <c r="B330" s="334"/>
      <c r="C330" s="335"/>
      <c r="D330" s="336"/>
      <c r="E330" s="336"/>
      <c r="F330" s="335"/>
      <c r="G330" s="335"/>
      <c r="H330" s="335"/>
      <c r="I330" s="335"/>
      <c r="J330" s="335"/>
      <c r="K330" s="335"/>
      <c r="L330" s="335"/>
      <c r="M330" s="335"/>
      <c r="N330" s="335"/>
      <c r="O330" s="335"/>
      <c r="P330" s="335"/>
      <c r="Q330" s="335"/>
      <c r="R330" s="335"/>
      <c r="S330" s="335"/>
      <c r="T330" s="335"/>
      <c r="U330" s="335"/>
      <c r="V330" s="335"/>
      <c r="W330" s="335"/>
      <c r="X330" s="335"/>
    </row>
    <row r="331" spans="2:24" x14ac:dyDescent="0.35">
      <c r="B331" s="334"/>
      <c r="C331" s="335"/>
      <c r="D331" s="336"/>
      <c r="E331" s="336"/>
      <c r="F331" s="335"/>
      <c r="G331" s="335"/>
      <c r="H331" s="335"/>
      <c r="I331" s="335"/>
      <c r="J331" s="335"/>
      <c r="K331" s="335"/>
      <c r="L331" s="335"/>
      <c r="M331" s="335"/>
      <c r="N331" s="335"/>
      <c r="O331" s="335"/>
      <c r="P331" s="335"/>
      <c r="Q331" s="335"/>
      <c r="R331" s="335"/>
      <c r="S331" s="335"/>
      <c r="T331" s="335"/>
      <c r="U331" s="335"/>
      <c r="V331" s="335"/>
      <c r="W331" s="335"/>
      <c r="X331" s="335"/>
    </row>
    <row r="332" spans="2:24" x14ac:dyDescent="0.35">
      <c r="B332" s="334"/>
      <c r="C332" s="335"/>
      <c r="D332" s="336"/>
      <c r="E332" s="336"/>
      <c r="F332" s="335"/>
      <c r="G332" s="335"/>
      <c r="H332" s="335"/>
      <c r="I332" s="335"/>
      <c r="J332" s="335"/>
      <c r="K332" s="335"/>
      <c r="L332" s="335"/>
      <c r="M332" s="335"/>
      <c r="N332" s="335"/>
      <c r="O332" s="335"/>
      <c r="P332" s="335"/>
      <c r="Q332" s="335"/>
      <c r="R332" s="335"/>
      <c r="S332" s="335"/>
      <c r="T332" s="335"/>
      <c r="U332" s="335"/>
      <c r="V332" s="335"/>
      <c r="W332" s="335"/>
      <c r="X332" s="335"/>
    </row>
    <row r="333" spans="2:24" x14ac:dyDescent="0.35">
      <c r="B333" s="334"/>
      <c r="C333" s="335"/>
      <c r="D333" s="336"/>
      <c r="E333" s="336"/>
      <c r="F333" s="335"/>
      <c r="G333" s="335"/>
      <c r="H333" s="335"/>
      <c r="I333" s="335"/>
      <c r="J333" s="335"/>
      <c r="K333" s="335"/>
      <c r="L333" s="335"/>
      <c r="M333" s="335"/>
      <c r="N333" s="335"/>
      <c r="O333" s="335"/>
      <c r="P333" s="335"/>
      <c r="Q333" s="335"/>
      <c r="R333" s="335"/>
      <c r="S333" s="335"/>
      <c r="T333" s="335"/>
      <c r="U333" s="335"/>
      <c r="V333" s="335"/>
      <c r="W333" s="335"/>
      <c r="X333" s="335"/>
    </row>
    <row r="334" spans="2:24" x14ac:dyDescent="0.35">
      <c r="B334" s="334"/>
      <c r="C334" s="335"/>
      <c r="D334" s="336"/>
      <c r="E334" s="336"/>
      <c r="F334" s="335"/>
      <c r="G334" s="335"/>
      <c r="H334" s="335"/>
      <c r="I334" s="335"/>
      <c r="J334" s="335"/>
      <c r="K334" s="335"/>
      <c r="L334" s="335"/>
      <c r="M334" s="335"/>
      <c r="N334" s="335"/>
      <c r="O334" s="335"/>
      <c r="P334" s="335"/>
      <c r="Q334" s="335"/>
      <c r="R334" s="335"/>
      <c r="S334" s="335"/>
      <c r="T334" s="335"/>
      <c r="U334" s="335"/>
      <c r="V334" s="335"/>
      <c r="W334" s="335"/>
      <c r="X334" s="335"/>
    </row>
    <row r="335" spans="2:24" x14ac:dyDescent="0.35">
      <c r="B335" s="334"/>
      <c r="C335" s="335"/>
      <c r="D335" s="336"/>
      <c r="E335" s="336"/>
      <c r="F335" s="335"/>
      <c r="G335" s="335"/>
      <c r="H335" s="335"/>
      <c r="I335" s="335"/>
      <c r="J335" s="335"/>
      <c r="K335" s="335"/>
      <c r="L335" s="335"/>
      <c r="M335" s="335"/>
      <c r="N335" s="335"/>
      <c r="O335" s="335"/>
      <c r="P335" s="335"/>
      <c r="Q335" s="335"/>
      <c r="R335" s="335"/>
      <c r="S335" s="335"/>
      <c r="T335" s="335"/>
      <c r="U335" s="335"/>
      <c r="V335" s="335"/>
      <c r="W335" s="335"/>
      <c r="X335" s="335"/>
    </row>
    <row r="336" spans="2:24" x14ac:dyDescent="0.35">
      <c r="B336" s="334"/>
      <c r="C336" s="335"/>
      <c r="D336" s="336"/>
      <c r="E336" s="336"/>
      <c r="F336" s="335"/>
      <c r="G336" s="335"/>
      <c r="H336" s="335"/>
      <c r="I336" s="335"/>
      <c r="J336" s="335"/>
      <c r="K336" s="335"/>
      <c r="L336" s="335"/>
      <c r="M336" s="335"/>
      <c r="N336" s="335"/>
      <c r="O336" s="335"/>
      <c r="P336" s="335"/>
      <c r="Q336" s="335"/>
      <c r="R336" s="335"/>
      <c r="S336" s="335"/>
      <c r="T336" s="335"/>
      <c r="U336" s="335"/>
      <c r="V336" s="335"/>
      <c r="W336" s="335"/>
      <c r="X336" s="335"/>
    </row>
    <row r="337" spans="2:24" x14ac:dyDescent="0.35">
      <c r="B337" s="334"/>
      <c r="C337" s="335"/>
      <c r="D337" s="336"/>
      <c r="E337" s="336"/>
      <c r="F337" s="335"/>
      <c r="G337" s="335"/>
      <c r="H337" s="335"/>
      <c r="I337" s="335"/>
      <c r="J337" s="335"/>
      <c r="K337" s="335"/>
      <c r="L337" s="335"/>
      <c r="M337" s="335"/>
      <c r="N337" s="335"/>
      <c r="O337" s="335"/>
      <c r="P337" s="335"/>
      <c r="Q337" s="335"/>
      <c r="R337" s="335"/>
      <c r="S337" s="335"/>
      <c r="T337" s="335"/>
      <c r="U337" s="335"/>
      <c r="V337" s="335"/>
      <c r="W337" s="335"/>
      <c r="X337" s="335"/>
    </row>
    <row r="338" spans="2:24" x14ac:dyDescent="0.35">
      <c r="B338" s="334"/>
      <c r="C338" s="335"/>
      <c r="D338" s="336"/>
      <c r="E338" s="336"/>
      <c r="F338" s="335"/>
      <c r="G338" s="335"/>
      <c r="H338" s="335"/>
      <c r="I338" s="335"/>
      <c r="J338" s="335"/>
      <c r="K338" s="335"/>
      <c r="L338" s="335"/>
      <c r="M338" s="335"/>
      <c r="N338" s="335"/>
      <c r="O338" s="335"/>
      <c r="P338" s="335"/>
      <c r="Q338" s="335"/>
      <c r="R338" s="335"/>
      <c r="S338" s="335"/>
      <c r="T338" s="335"/>
      <c r="U338" s="335"/>
      <c r="V338" s="335"/>
      <c r="W338" s="335"/>
      <c r="X338" s="335"/>
    </row>
    <row r="339" spans="2:24" x14ac:dyDescent="0.35">
      <c r="B339" s="334"/>
      <c r="C339" s="335"/>
      <c r="D339" s="336"/>
      <c r="E339" s="336"/>
      <c r="F339" s="335"/>
      <c r="G339" s="335"/>
      <c r="H339" s="335"/>
      <c r="I339" s="335"/>
      <c r="J339" s="335"/>
      <c r="K339" s="335"/>
      <c r="L339" s="335"/>
      <c r="M339" s="335"/>
      <c r="N339" s="335"/>
      <c r="O339" s="335"/>
      <c r="P339" s="335"/>
      <c r="Q339" s="335"/>
      <c r="R339" s="335"/>
      <c r="S339" s="335"/>
      <c r="T339" s="335"/>
      <c r="U339" s="335"/>
      <c r="V339" s="335"/>
      <c r="W339" s="335"/>
      <c r="X339" s="335"/>
    </row>
    <row r="340" spans="2:24" x14ac:dyDescent="0.35">
      <c r="B340" s="334"/>
      <c r="C340" s="335"/>
      <c r="D340" s="336"/>
      <c r="E340" s="336"/>
      <c r="F340" s="335"/>
      <c r="G340" s="335"/>
      <c r="H340" s="335"/>
      <c r="I340" s="335"/>
      <c r="J340" s="335"/>
      <c r="K340" s="335"/>
      <c r="L340" s="335"/>
      <c r="M340" s="335"/>
      <c r="N340" s="335"/>
      <c r="O340" s="335"/>
      <c r="P340" s="335"/>
      <c r="Q340" s="335"/>
      <c r="R340" s="335"/>
      <c r="S340" s="335"/>
      <c r="T340" s="335"/>
      <c r="U340" s="335"/>
      <c r="V340" s="335"/>
      <c r="W340" s="335"/>
      <c r="X340" s="335"/>
    </row>
    <row r="341" spans="2:24" x14ac:dyDescent="0.35">
      <c r="B341" s="334"/>
      <c r="C341" s="335"/>
      <c r="D341" s="336"/>
      <c r="E341" s="336"/>
      <c r="F341" s="335"/>
      <c r="G341" s="335"/>
      <c r="H341" s="335"/>
      <c r="I341" s="335"/>
      <c r="J341" s="335"/>
      <c r="K341" s="335"/>
      <c r="L341" s="335"/>
      <c r="M341" s="335"/>
      <c r="N341" s="335"/>
      <c r="O341" s="335"/>
      <c r="P341" s="335"/>
      <c r="Q341" s="335"/>
      <c r="R341" s="335"/>
      <c r="S341" s="335"/>
      <c r="T341" s="335"/>
      <c r="U341" s="335"/>
      <c r="V341" s="335"/>
      <c r="W341" s="335"/>
      <c r="X341" s="335"/>
    </row>
    <row r="342" spans="2:24" x14ac:dyDescent="0.35">
      <c r="B342" s="334"/>
      <c r="C342" s="335"/>
      <c r="D342" s="336"/>
      <c r="E342" s="336"/>
      <c r="F342" s="335"/>
      <c r="G342" s="335"/>
      <c r="H342" s="335"/>
      <c r="I342" s="335"/>
      <c r="J342" s="335"/>
      <c r="K342" s="335"/>
      <c r="L342" s="335"/>
      <c r="M342" s="335"/>
      <c r="N342" s="335"/>
      <c r="O342" s="335"/>
      <c r="P342" s="335"/>
      <c r="Q342" s="335"/>
      <c r="R342" s="335"/>
      <c r="S342" s="335"/>
      <c r="T342" s="335"/>
      <c r="U342" s="335"/>
      <c r="V342" s="335"/>
      <c r="W342" s="335"/>
      <c r="X342" s="335"/>
    </row>
    <row r="343" spans="2:24" x14ac:dyDescent="0.35">
      <c r="B343" s="334"/>
      <c r="C343" s="335"/>
      <c r="D343" s="336"/>
      <c r="E343" s="336"/>
      <c r="F343" s="335"/>
      <c r="G343" s="335"/>
      <c r="H343" s="335"/>
      <c r="I343" s="335"/>
      <c r="J343" s="335"/>
      <c r="K343" s="335"/>
      <c r="L343" s="335"/>
      <c r="M343" s="335"/>
      <c r="N343" s="335"/>
      <c r="O343" s="335"/>
      <c r="P343" s="335"/>
      <c r="Q343" s="335"/>
      <c r="R343" s="335"/>
      <c r="S343" s="335"/>
      <c r="T343" s="335"/>
      <c r="U343" s="335"/>
      <c r="V343" s="335"/>
      <c r="W343" s="335"/>
      <c r="X343" s="335"/>
    </row>
    <row r="344" spans="2:24" x14ac:dyDescent="0.35">
      <c r="B344" s="334"/>
      <c r="C344" s="335"/>
      <c r="D344" s="336"/>
      <c r="E344" s="336"/>
      <c r="F344" s="335"/>
      <c r="G344" s="335"/>
      <c r="H344" s="335"/>
      <c r="I344" s="335"/>
      <c r="J344" s="335"/>
      <c r="K344" s="335"/>
      <c r="L344" s="335"/>
      <c r="M344" s="335"/>
      <c r="N344" s="335"/>
      <c r="O344" s="335"/>
      <c r="P344" s="335"/>
      <c r="Q344" s="335"/>
      <c r="R344" s="335"/>
      <c r="S344" s="335"/>
      <c r="T344" s="335"/>
      <c r="U344" s="335"/>
      <c r="V344" s="335"/>
      <c r="W344" s="335"/>
      <c r="X344" s="335"/>
    </row>
    <row r="345" spans="2:24" x14ac:dyDescent="0.35">
      <c r="B345" s="334"/>
      <c r="C345" s="335"/>
      <c r="D345" s="336"/>
      <c r="E345" s="336"/>
      <c r="F345" s="335"/>
      <c r="G345" s="335"/>
      <c r="H345" s="335"/>
      <c r="I345" s="335"/>
      <c r="J345" s="335"/>
      <c r="K345" s="335"/>
      <c r="L345" s="335"/>
      <c r="M345" s="335"/>
      <c r="N345" s="335"/>
      <c r="O345" s="335"/>
      <c r="P345" s="335"/>
      <c r="Q345" s="335"/>
      <c r="R345" s="335"/>
      <c r="S345" s="335"/>
      <c r="T345" s="335"/>
      <c r="U345" s="335"/>
      <c r="V345" s="335"/>
      <c r="W345" s="335"/>
      <c r="X345" s="335"/>
    </row>
    <row r="346" spans="2:24" x14ac:dyDescent="0.35">
      <c r="B346" s="334"/>
      <c r="C346" s="335"/>
      <c r="D346" s="336"/>
      <c r="E346" s="336"/>
      <c r="F346" s="335"/>
      <c r="G346" s="335"/>
      <c r="H346" s="335"/>
      <c r="I346" s="335"/>
      <c r="J346" s="335"/>
      <c r="K346" s="335"/>
      <c r="L346" s="335"/>
      <c r="M346" s="335"/>
      <c r="N346" s="335"/>
      <c r="O346" s="335"/>
      <c r="P346" s="335"/>
      <c r="Q346" s="335"/>
      <c r="R346" s="335"/>
      <c r="S346" s="335"/>
      <c r="T346" s="335"/>
      <c r="U346" s="335"/>
      <c r="V346" s="335"/>
      <c r="W346" s="335"/>
      <c r="X346" s="335"/>
    </row>
    <row r="347" spans="2:24" x14ac:dyDescent="0.35">
      <c r="B347" s="334"/>
      <c r="C347" s="335"/>
      <c r="D347" s="336"/>
      <c r="E347" s="336"/>
      <c r="F347" s="335"/>
      <c r="G347" s="335"/>
      <c r="H347" s="335"/>
      <c r="I347" s="335"/>
      <c r="J347" s="335"/>
      <c r="K347" s="335"/>
      <c r="L347" s="335"/>
      <c r="M347" s="335"/>
      <c r="N347" s="335"/>
      <c r="O347" s="335"/>
      <c r="P347" s="335"/>
      <c r="Q347" s="335"/>
      <c r="R347" s="335"/>
      <c r="S347" s="335"/>
      <c r="T347" s="335"/>
      <c r="U347" s="335"/>
      <c r="V347" s="335"/>
      <c r="W347" s="335"/>
      <c r="X347" s="335"/>
    </row>
    <row r="348" spans="2:24" x14ac:dyDescent="0.35">
      <c r="B348" s="334"/>
      <c r="C348" s="335"/>
      <c r="D348" s="336"/>
      <c r="E348" s="336"/>
      <c r="F348" s="335"/>
      <c r="G348" s="335"/>
      <c r="H348" s="335"/>
      <c r="I348" s="335"/>
      <c r="J348" s="335"/>
      <c r="K348" s="335"/>
      <c r="L348" s="335"/>
      <c r="M348" s="335"/>
      <c r="N348" s="335"/>
      <c r="O348" s="335"/>
      <c r="P348" s="335"/>
      <c r="Q348" s="335"/>
      <c r="R348" s="335"/>
      <c r="S348" s="335"/>
      <c r="T348" s="335"/>
      <c r="U348" s="335"/>
      <c r="V348" s="335"/>
      <c r="W348" s="335"/>
      <c r="X348" s="335"/>
    </row>
    <row r="349" spans="2:24" x14ac:dyDescent="0.35">
      <c r="B349" s="334"/>
      <c r="C349" s="335"/>
      <c r="D349" s="336"/>
      <c r="E349" s="336"/>
      <c r="F349" s="335"/>
      <c r="G349" s="335"/>
      <c r="H349" s="335"/>
      <c r="I349" s="335"/>
      <c r="J349" s="335"/>
      <c r="K349" s="335"/>
      <c r="L349" s="335"/>
      <c r="M349" s="335"/>
      <c r="N349" s="335"/>
      <c r="O349" s="335"/>
      <c r="P349" s="335"/>
      <c r="Q349" s="335"/>
      <c r="R349" s="335"/>
      <c r="S349" s="335"/>
      <c r="T349" s="335"/>
      <c r="U349" s="335"/>
      <c r="V349" s="335"/>
      <c r="W349" s="335"/>
      <c r="X349" s="335"/>
    </row>
    <row r="350" spans="2:24" x14ac:dyDescent="0.35">
      <c r="B350" s="334"/>
      <c r="C350" s="335"/>
      <c r="D350" s="336"/>
      <c r="E350" s="336"/>
      <c r="F350" s="335"/>
      <c r="G350" s="335"/>
      <c r="H350" s="335"/>
      <c r="I350" s="335"/>
      <c r="J350" s="335"/>
      <c r="K350" s="335"/>
      <c r="L350" s="335"/>
      <c r="M350" s="335"/>
      <c r="N350" s="335"/>
      <c r="O350" s="335"/>
      <c r="P350" s="335"/>
      <c r="Q350" s="335"/>
      <c r="R350" s="335"/>
      <c r="S350" s="335"/>
      <c r="T350" s="335"/>
      <c r="U350" s="335"/>
      <c r="V350" s="335"/>
      <c r="W350" s="335"/>
      <c r="X350" s="335"/>
    </row>
    <row r="351" spans="2:24" x14ac:dyDescent="0.35">
      <c r="B351" s="334"/>
      <c r="C351" s="335"/>
      <c r="D351" s="336"/>
      <c r="E351" s="336"/>
      <c r="F351" s="335"/>
      <c r="G351" s="335"/>
      <c r="H351" s="335"/>
      <c r="I351" s="335"/>
      <c r="J351" s="335"/>
      <c r="K351" s="335"/>
      <c r="L351" s="335"/>
      <c r="M351" s="335"/>
      <c r="N351" s="335"/>
      <c r="O351" s="335"/>
      <c r="P351" s="335"/>
      <c r="Q351" s="335"/>
      <c r="R351" s="335"/>
      <c r="S351" s="335"/>
      <c r="T351" s="335"/>
      <c r="U351" s="335"/>
      <c r="V351" s="335"/>
      <c r="W351" s="335"/>
      <c r="X351" s="335"/>
    </row>
    <row r="352" spans="2:24" x14ac:dyDescent="0.35">
      <c r="B352" s="334"/>
      <c r="C352" s="335"/>
      <c r="D352" s="336"/>
      <c r="E352" s="336"/>
      <c r="F352" s="335"/>
      <c r="G352" s="335"/>
      <c r="H352" s="335"/>
      <c r="I352" s="335"/>
      <c r="J352" s="335"/>
      <c r="K352" s="335"/>
      <c r="L352" s="335"/>
      <c r="M352" s="335"/>
      <c r="N352" s="335"/>
      <c r="O352" s="335"/>
      <c r="P352" s="335"/>
      <c r="Q352" s="335"/>
      <c r="R352" s="335"/>
      <c r="S352" s="335"/>
      <c r="T352" s="335"/>
      <c r="U352" s="335"/>
      <c r="V352" s="335"/>
      <c r="W352" s="335"/>
      <c r="X352" s="335"/>
    </row>
    <row r="353" spans="2:24" x14ac:dyDescent="0.35">
      <c r="B353" s="334"/>
      <c r="C353" s="335"/>
      <c r="D353" s="336"/>
      <c r="E353" s="336"/>
      <c r="F353" s="335"/>
      <c r="G353" s="335"/>
      <c r="H353" s="335"/>
      <c r="I353" s="335"/>
      <c r="J353" s="335"/>
      <c r="K353" s="335"/>
      <c r="L353" s="335"/>
      <c r="M353" s="335"/>
      <c r="N353" s="335"/>
      <c r="O353" s="335"/>
      <c r="P353" s="335"/>
      <c r="Q353" s="335"/>
      <c r="R353" s="335"/>
      <c r="S353" s="335"/>
      <c r="T353" s="335"/>
      <c r="U353" s="335"/>
      <c r="V353" s="335"/>
      <c r="W353" s="335"/>
      <c r="X353" s="335"/>
    </row>
    <row r="354" spans="2:24" x14ac:dyDescent="0.35">
      <c r="B354" s="334"/>
      <c r="C354" s="335"/>
      <c r="D354" s="336"/>
      <c r="E354" s="336"/>
      <c r="F354" s="335"/>
      <c r="G354" s="335"/>
      <c r="H354" s="335"/>
      <c r="I354" s="335"/>
      <c r="J354" s="335"/>
      <c r="K354" s="335"/>
      <c r="L354" s="335"/>
      <c r="M354" s="335"/>
      <c r="N354" s="335"/>
      <c r="O354" s="335"/>
      <c r="P354" s="335"/>
      <c r="Q354" s="335"/>
      <c r="R354" s="335"/>
      <c r="S354" s="335"/>
      <c r="T354" s="335"/>
      <c r="U354" s="335"/>
      <c r="V354" s="335"/>
      <c r="W354" s="335"/>
      <c r="X354" s="335"/>
    </row>
    <row r="355" spans="2:24" x14ac:dyDescent="0.35">
      <c r="B355" s="334"/>
      <c r="C355" s="335"/>
      <c r="D355" s="336"/>
      <c r="E355" s="336"/>
      <c r="F355" s="335"/>
      <c r="G355" s="335"/>
      <c r="H355" s="335"/>
      <c r="I355" s="335"/>
      <c r="J355" s="335"/>
      <c r="K355" s="335"/>
      <c r="L355" s="335"/>
      <c r="M355" s="335"/>
      <c r="N355" s="335"/>
      <c r="O355" s="335"/>
      <c r="P355" s="335"/>
      <c r="Q355" s="335"/>
      <c r="R355" s="335"/>
      <c r="S355" s="335"/>
      <c r="T355" s="335"/>
      <c r="U355" s="335"/>
      <c r="V355" s="335"/>
      <c r="W355" s="335"/>
      <c r="X355" s="335"/>
    </row>
    <row r="356" spans="2:24" x14ac:dyDescent="0.35">
      <c r="B356" s="334"/>
      <c r="C356" s="335"/>
      <c r="D356" s="336"/>
      <c r="E356" s="336"/>
      <c r="F356" s="335"/>
      <c r="G356" s="335"/>
      <c r="H356" s="335"/>
      <c r="I356" s="335"/>
      <c r="J356" s="335"/>
      <c r="K356" s="335"/>
      <c r="L356" s="335"/>
      <c r="M356" s="335"/>
      <c r="N356" s="335"/>
      <c r="O356" s="335"/>
      <c r="P356" s="335"/>
      <c r="Q356" s="335"/>
      <c r="R356" s="335"/>
      <c r="S356" s="335"/>
      <c r="T356" s="335"/>
      <c r="U356" s="335"/>
      <c r="V356" s="335"/>
      <c r="W356" s="335"/>
      <c r="X356" s="335"/>
    </row>
    <row r="357" spans="2:24" x14ac:dyDescent="0.35">
      <c r="B357" s="334"/>
      <c r="C357" s="335"/>
      <c r="D357" s="336"/>
      <c r="E357" s="336"/>
      <c r="F357" s="335"/>
      <c r="G357" s="335"/>
      <c r="H357" s="335"/>
      <c r="I357" s="335"/>
      <c r="J357" s="335"/>
      <c r="K357" s="335"/>
      <c r="L357" s="335"/>
      <c r="M357" s="335"/>
      <c r="N357" s="335"/>
      <c r="O357" s="335"/>
      <c r="P357" s="335"/>
      <c r="Q357" s="335"/>
      <c r="R357" s="335"/>
      <c r="S357" s="335"/>
      <c r="T357" s="335"/>
      <c r="U357" s="335"/>
      <c r="V357" s="335"/>
      <c r="W357" s="335"/>
      <c r="X357" s="335"/>
    </row>
    <row r="358" spans="2:24" x14ac:dyDescent="0.35">
      <c r="B358" s="334"/>
      <c r="C358" s="335"/>
      <c r="D358" s="336"/>
      <c r="E358" s="336"/>
      <c r="F358" s="335"/>
      <c r="G358" s="335"/>
      <c r="H358" s="335"/>
      <c r="I358" s="335"/>
      <c r="J358" s="335"/>
      <c r="K358" s="335"/>
      <c r="L358" s="335"/>
      <c r="M358" s="335"/>
      <c r="N358" s="335"/>
      <c r="O358" s="335"/>
      <c r="P358" s="335"/>
      <c r="Q358" s="335"/>
      <c r="R358" s="335"/>
      <c r="S358" s="335"/>
      <c r="T358" s="335"/>
      <c r="U358" s="335"/>
      <c r="V358" s="335"/>
      <c r="W358" s="335"/>
      <c r="X358" s="335"/>
    </row>
    <row r="359" spans="2:24" x14ac:dyDescent="0.35">
      <c r="B359" s="334"/>
      <c r="C359" s="335"/>
      <c r="D359" s="336"/>
      <c r="E359" s="336"/>
      <c r="F359" s="335"/>
      <c r="G359" s="335"/>
      <c r="H359" s="335"/>
      <c r="I359" s="335"/>
      <c r="J359" s="335"/>
      <c r="K359" s="335"/>
      <c r="L359" s="335"/>
      <c r="M359" s="335"/>
      <c r="N359" s="335"/>
      <c r="O359" s="335"/>
      <c r="P359" s="335"/>
      <c r="Q359" s="335"/>
      <c r="R359" s="335"/>
      <c r="S359" s="335"/>
      <c r="T359" s="335"/>
      <c r="U359" s="335"/>
      <c r="V359" s="335"/>
      <c r="W359" s="335"/>
      <c r="X359" s="335"/>
    </row>
    <row r="360" spans="2:24" x14ac:dyDescent="0.35">
      <c r="B360" s="334"/>
      <c r="C360" s="335"/>
      <c r="D360" s="336"/>
      <c r="E360" s="336"/>
      <c r="F360" s="335"/>
      <c r="G360" s="335"/>
      <c r="H360" s="335"/>
      <c r="I360" s="335"/>
      <c r="J360" s="335"/>
      <c r="K360" s="335"/>
      <c r="L360" s="335"/>
      <c r="M360" s="335"/>
      <c r="N360" s="335"/>
      <c r="O360" s="335"/>
      <c r="P360" s="335"/>
      <c r="Q360" s="335"/>
      <c r="R360" s="335"/>
      <c r="S360" s="335"/>
      <c r="T360" s="335"/>
      <c r="U360" s="335"/>
      <c r="V360" s="335"/>
      <c r="W360" s="335"/>
      <c r="X360" s="335"/>
    </row>
    <row r="361" spans="2:24" x14ac:dyDescent="0.35">
      <c r="B361" s="334"/>
      <c r="C361" s="335"/>
      <c r="D361" s="336"/>
      <c r="E361" s="336"/>
      <c r="F361" s="335"/>
      <c r="G361" s="335"/>
      <c r="H361" s="335"/>
      <c r="I361" s="335"/>
      <c r="J361" s="335"/>
      <c r="K361" s="335"/>
      <c r="L361" s="335"/>
      <c r="M361" s="335"/>
      <c r="N361" s="335"/>
      <c r="O361" s="335"/>
      <c r="P361" s="335"/>
      <c r="Q361" s="335"/>
      <c r="R361" s="335"/>
      <c r="S361" s="335"/>
      <c r="T361" s="335"/>
      <c r="U361" s="335"/>
      <c r="V361" s="335"/>
      <c r="W361" s="335"/>
      <c r="X361" s="335"/>
    </row>
    <row r="362" spans="2:24" x14ac:dyDescent="0.35">
      <c r="B362" s="334"/>
      <c r="C362" s="335"/>
      <c r="D362" s="336"/>
      <c r="E362" s="336"/>
      <c r="F362" s="335"/>
      <c r="G362" s="335"/>
      <c r="H362" s="335"/>
      <c r="I362" s="335"/>
      <c r="J362" s="335"/>
      <c r="K362" s="335"/>
      <c r="L362" s="335"/>
      <c r="M362" s="335"/>
      <c r="N362" s="335"/>
      <c r="O362" s="335"/>
      <c r="P362" s="335"/>
      <c r="Q362" s="335"/>
      <c r="R362" s="335"/>
      <c r="S362" s="335"/>
      <c r="T362" s="335"/>
      <c r="U362" s="335"/>
      <c r="V362" s="335"/>
      <c r="W362" s="335"/>
      <c r="X362" s="335"/>
    </row>
    <row r="363" spans="2:24" x14ac:dyDescent="0.35">
      <c r="B363" s="334"/>
      <c r="C363" s="335"/>
      <c r="D363" s="336"/>
      <c r="E363" s="336"/>
      <c r="F363" s="335"/>
      <c r="G363" s="335"/>
      <c r="H363" s="335"/>
      <c r="I363" s="335"/>
      <c r="J363" s="335"/>
      <c r="K363" s="335"/>
      <c r="L363" s="335"/>
      <c r="M363" s="335"/>
      <c r="N363" s="335"/>
      <c r="O363" s="335"/>
      <c r="P363" s="335"/>
      <c r="Q363" s="335"/>
      <c r="R363" s="335"/>
      <c r="S363" s="335"/>
      <c r="T363" s="335"/>
      <c r="U363" s="335"/>
      <c r="V363" s="335"/>
      <c r="W363" s="335"/>
      <c r="X363" s="335"/>
    </row>
    <row r="364" spans="2:24" x14ac:dyDescent="0.35">
      <c r="B364" s="334"/>
      <c r="C364" s="335"/>
      <c r="D364" s="336"/>
      <c r="E364" s="336"/>
      <c r="F364" s="335"/>
      <c r="G364" s="335"/>
      <c r="H364" s="335"/>
      <c r="I364" s="335"/>
      <c r="J364" s="335"/>
      <c r="K364" s="335"/>
      <c r="L364" s="335"/>
      <c r="M364" s="335"/>
      <c r="N364" s="335"/>
      <c r="O364" s="335"/>
      <c r="P364" s="335"/>
      <c r="Q364" s="335"/>
      <c r="R364" s="335"/>
      <c r="S364" s="335"/>
      <c r="T364" s="335"/>
      <c r="U364" s="335"/>
      <c r="V364" s="335"/>
      <c r="W364" s="335"/>
      <c r="X364" s="335"/>
    </row>
    <row r="365" spans="2:24" x14ac:dyDescent="0.35">
      <c r="B365" s="334"/>
      <c r="C365" s="335"/>
      <c r="D365" s="336"/>
      <c r="E365" s="336"/>
      <c r="F365" s="335"/>
      <c r="G365" s="335"/>
      <c r="H365" s="335"/>
      <c r="I365" s="335"/>
      <c r="J365" s="335"/>
      <c r="K365" s="335"/>
      <c r="L365" s="335"/>
      <c r="M365" s="335"/>
      <c r="N365" s="335"/>
      <c r="O365" s="335"/>
      <c r="P365" s="335"/>
      <c r="Q365" s="335"/>
      <c r="R365" s="335"/>
      <c r="S365" s="335"/>
      <c r="T365" s="335"/>
      <c r="U365" s="335"/>
      <c r="V365" s="335"/>
      <c r="W365" s="335"/>
      <c r="X365" s="335"/>
    </row>
    <row r="366" spans="2:24" x14ac:dyDescent="0.35">
      <c r="B366" s="334"/>
      <c r="C366" s="335"/>
      <c r="D366" s="336"/>
      <c r="E366" s="336"/>
      <c r="F366" s="335"/>
      <c r="G366" s="335"/>
      <c r="H366" s="335"/>
      <c r="I366" s="335"/>
      <c r="J366" s="335"/>
      <c r="K366" s="335"/>
      <c r="L366" s="335"/>
      <c r="M366" s="335"/>
      <c r="N366" s="335"/>
      <c r="O366" s="335"/>
      <c r="P366" s="335"/>
      <c r="Q366" s="335"/>
      <c r="R366" s="335"/>
      <c r="S366" s="335"/>
      <c r="T366" s="335"/>
      <c r="U366" s="335"/>
      <c r="V366" s="335"/>
      <c r="W366" s="335"/>
      <c r="X366" s="335"/>
    </row>
    <row r="367" spans="2:24" x14ac:dyDescent="0.35">
      <c r="B367" s="334"/>
      <c r="C367" s="335"/>
      <c r="D367" s="336"/>
      <c r="E367" s="336"/>
      <c r="F367" s="335"/>
      <c r="G367" s="335"/>
      <c r="H367" s="335"/>
      <c r="I367" s="335"/>
      <c r="J367" s="335"/>
      <c r="K367" s="335"/>
      <c r="L367" s="335"/>
      <c r="M367" s="335"/>
      <c r="N367" s="335"/>
      <c r="O367" s="335"/>
      <c r="P367" s="335"/>
      <c r="Q367" s="335"/>
      <c r="R367" s="335"/>
      <c r="S367" s="335"/>
      <c r="T367" s="335"/>
      <c r="U367" s="335"/>
      <c r="V367" s="335"/>
      <c r="W367" s="335"/>
      <c r="X367" s="335"/>
    </row>
    <row r="368" spans="2:24" x14ac:dyDescent="0.35">
      <c r="B368" s="334"/>
      <c r="C368" s="335"/>
      <c r="D368" s="336"/>
      <c r="E368" s="336"/>
      <c r="F368" s="335"/>
      <c r="G368" s="335"/>
      <c r="H368" s="335"/>
      <c r="I368" s="335"/>
      <c r="J368" s="335"/>
      <c r="K368" s="335"/>
      <c r="L368" s="335"/>
      <c r="M368" s="335"/>
      <c r="N368" s="335"/>
      <c r="O368" s="335"/>
      <c r="P368" s="335"/>
      <c r="Q368" s="335"/>
      <c r="R368" s="335"/>
      <c r="S368" s="335"/>
      <c r="T368" s="335"/>
      <c r="U368" s="335"/>
      <c r="V368" s="335"/>
      <c r="W368" s="335"/>
      <c r="X368" s="335"/>
    </row>
    <row r="369" spans="2:24" x14ac:dyDescent="0.35">
      <c r="B369" s="334"/>
      <c r="C369" s="335"/>
      <c r="D369" s="336"/>
      <c r="E369" s="336"/>
      <c r="F369" s="335"/>
      <c r="G369" s="335"/>
      <c r="H369" s="335"/>
      <c r="I369" s="335"/>
      <c r="J369" s="335"/>
      <c r="K369" s="335"/>
      <c r="L369" s="335"/>
      <c r="M369" s="335"/>
      <c r="N369" s="335"/>
      <c r="O369" s="335"/>
      <c r="P369" s="335"/>
      <c r="Q369" s="335"/>
      <c r="R369" s="335"/>
      <c r="S369" s="335"/>
      <c r="T369" s="335"/>
      <c r="U369" s="335"/>
      <c r="V369" s="335"/>
      <c r="W369" s="335"/>
      <c r="X369" s="335"/>
    </row>
    <row r="370" spans="2:24" x14ac:dyDescent="0.35">
      <c r="B370" s="334"/>
      <c r="C370" s="335"/>
      <c r="D370" s="336"/>
      <c r="E370" s="336"/>
      <c r="F370" s="335"/>
      <c r="G370" s="335"/>
      <c r="H370" s="335"/>
      <c r="I370" s="335"/>
      <c r="J370" s="335"/>
      <c r="K370" s="335"/>
      <c r="L370" s="335"/>
      <c r="M370" s="335"/>
      <c r="N370" s="335"/>
      <c r="O370" s="335"/>
      <c r="P370" s="335"/>
      <c r="Q370" s="335"/>
      <c r="R370" s="335"/>
      <c r="S370" s="335"/>
      <c r="T370" s="335"/>
      <c r="U370" s="335"/>
      <c r="V370" s="335"/>
      <c r="W370" s="335"/>
      <c r="X370" s="335"/>
    </row>
    <row r="371" spans="2:24" x14ac:dyDescent="0.35">
      <c r="B371" s="334"/>
      <c r="C371" s="335"/>
      <c r="D371" s="336"/>
      <c r="E371" s="336"/>
      <c r="F371" s="335"/>
      <c r="G371" s="335"/>
      <c r="H371" s="335"/>
      <c r="I371" s="335"/>
      <c r="J371" s="335"/>
      <c r="K371" s="335"/>
      <c r="L371" s="335"/>
      <c r="M371" s="335"/>
      <c r="N371" s="335"/>
      <c r="O371" s="335"/>
      <c r="P371" s="335"/>
      <c r="Q371" s="335"/>
      <c r="R371" s="335"/>
      <c r="S371" s="335"/>
      <c r="T371" s="335"/>
      <c r="U371" s="335"/>
      <c r="V371" s="335"/>
      <c r="W371" s="335"/>
      <c r="X371" s="335"/>
    </row>
    <row r="372" spans="2:24" x14ac:dyDescent="0.35">
      <c r="B372" s="334"/>
      <c r="C372" s="335"/>
      <c r="D372" s="336"/>
      <c r="E372" s="336"/>
      <c r="F372" s="335"/>
      <c r="G372" s="335"/>
      <c r="H372" s="335"/>
      <c r="I372" s="335"/>
      <c r="J372" s="335"/>
      <c r="K372" s="335"/>
      <c r="L372" s="335"/>
      <c r="M372" s="335"/>
      <c r="N372" s="335"/>
      <c r="O372" s="335"/>
      <c r="P372" s="335"/>
      <c r="Q372" s="335"/>
      <c r="R372" s="335"/>
      <c r="S372" s="335"/>
      <c r="T372" s="335"/>
      <c r="U372" s="335"/>
      <c r="V372" s="335"/>
      <c r="W372" s="335"/>
      <c r="X372" s="335"/>
    </row>
    <row r="373" spans="2:24" x14ac:dyDescent="0.35">
      <c r="B373" s="334"/>
      <c r="C373" s="335"/>
      <c r="D373" s="336"/>
      <c r="E373" s="336"/>
      <c r="F373" s="335"/>
      <c r="G373" s="335"/>
      <c r="H373" s="335"/>
      <c r="I373" s="335"/>
      <c r="J373" s="335"/>
      <c r="K373" s="335"/>
      <c r="L373" s="335"/>
      <c r="M373" s="335"/>
      <c r="N373" s="335"/>
      <c r="O373" s="335"/>
      <c r="P373" s="335"/>
      <c r="Q373" s="335"/>
      <c r="R373" s="335"/>
      <c r="S373" s="335"/>
      <c r="T373" s="335"/>
      <c r="U373" s="335"/>
      <c r="V373" s="335"/>
      <c r="W373" s="335"/>
      <c r="X373" s="335"/>
    </row>
    <row r="374" spans="2:24" x14ac:dyDescent="0.35">
      <c r="B374" s="334"/>
      <c r="C374" s="335"/>
      <c r="D374" s="336"/>
      <c r="E374" s="336"/>
      <c r="F374" s="335"/>
      <c r="G374" s="335"/>
      <c r="H374" s="335"/>
      <c r="I374" s="335"/>
      <c r="J374" s="335"/>
      <c r="K374" s="335"/>
      <c r="L374" s="335"/>
      <c r="M374" s="335"/>
      <c r="N374" s="335"/>
      <c r="O374" s="335"/>
      <c r="P374" s="335"/>
      <c r="Q374" s="335"/>
      <c r="R374" s="335"/>
      <c r="S374" s="335"/>
      <c r="T374" s="335"/>
      <c r="U374" s="335"/>
      <c r="V374" s="335"/>
      <c r="W374" s="335"/>
      <c r="X374" s="335"/>
    </row>
    <row r="375" spans="2:24" x14ac:dyDescent="0.35">
      <c r="B375" s="334"/>
      <c r="C375" s="335"/>
      <c r="D375" s="336"/>
      <c r="E375" s="336"/>
      <c r="F375" s="335"/>
      <c r="G375" s="335"/>
      <c r="H375" s="335"/>
      <c r="I375" s="335"/>
      <c r="J375" s="335"/>
      <c r="K375" s="335"/>
      <c r="L375" s="335"/>
      <c r="M375" s="335"/>
      <c r="N375" s="335"/>
      <c r="O375" s="335"/>
      <c r="P375" s="335"/>
      <c r="Q375" s="335"/>
      <c r="R375" s="335"/>
      <c r="S375" s="335"/>
      <c r="T375" s="335"/>
      <c r="U375" s="335"/>
      <c r="V375" s="335"/>
      <c r="W375" s="335"/>
      <c r="X375" s="335"/>
    </row>
    <row r="376" spans="2:24" x14ac:dyDescent="0.35">
      <c r="B376" s="334"/>
      <c r="C376" s="335"/>
      <c r="D376" s="336"/>
      <c r="E376" s="336"/>
      <c r="F376" s="335"/>
      <c r="G376" s="335"/>
      <c r="H376" s="335"/>
      <c r="I376" s="335"/>
      <c r="J376" s="335"/>
      <c r="K376" s="335"/>
      <c r="L376" s="335"/>
      <c r="M376" s="335"/>
      <c r="N376" s="335"/>
      <c r="O376" s="335"/>
      <c r="P376" s="335"/>
      <c r="Q376" s="335"/>
      <c r="R376" s="335"/>
      <c r="S376" s="335"/>
      <c r="T376" s="335"/>
      <c r="U376" s="335"/>
      <c r="V376" s="335"/>
      <c r="W376" s="335"/>
      <c r="X376" s="335"/>
    </row>
    <row r="377" spans="2:24" x14ac:dyDescent="0.35">
      <c r="B377" s="334"/>
      <c r="C377" s="335"/>
      <c r="D377" s="336"/>
      <c r="E377" s="336"/>
      <c r="F377" s="335"/>
      <c r="G377" s="335"/>
      <c r="H377" s="335"/>
      <c r="I377" s="335"/>
      <c r="J377" s="335"/>
      <c r="K377" s="335"/>
      <c r="L377" s="335"/>
      <c r="M377" s="335"/>
      <c r="N377" s="335"/>
      <c r="O377" s="335"/>
      <c r="P377" s="335"/>
      <c r="Q377" s="335"/>
      <c r="R377" s="335"/>
      <c r="S377" s="335"/>
      <c r="T377" s="335"/>
      <c r="U377" s="335"/>
      <c r="V377" s="335"/>
      <c r="W377" s="335"/>
      <c r="X377" s="335"/>
    </row>
    <row r="378" spans="2:24" x14ac:dyDescent="0.35">
      <c r="B378" s="334"/>
      <c r="C378" s="335"/>
      <c r="D378" s="336"/>
      <c r="E378" s="336"/>
      <c r="F378" s="335"/>
      <c r="G378" s="335"/>
      <c r="H378" s="335"/>
      <c r="I378" s="335"/>
      <c r="J378" s="335"/>
      <c r="K378" s="335"/>
      <c r="L378" s="335"/>
      <c r="M378" s="335"/>
      <c r="N378" s="335"/>
      <c r="O378" s="335"/>
      <c r="P378" s="335"/>
      <c r="Q378" s="335"/>
      <c r="R378" s="335"/>
      <c r="S378" s="335"/>
      <c r="T378" s="335"/>
      <c r="U378" s="335"/>
      <c r="V378" s="335"/>
      <c r="W378" s="335"/>
      <c r="X378" s="335"/>
    </row>
    <row r="379" spans="2:24" x14ac:dyDescent="0.35">
      <c r="B379" s="334"/>
      <c r="C379" s="335"/>
      <c r="D379" s="336"/>
      <c r="E379" s="336"/>
      <c r="F379" s="335"/>
      <c r="G379" s="335"/>
      <c r="H379" s="335"/>
      <c r="I379" s="335"/>
      <c r="J379" s="335"/>
      <c r="K379" s="335"/>
      <c r="L379" s="335"/>
      <c r="M379" s="335"/>
      <c r="N379" s="335"/>
      <c r="O379" s="335"/>
      <c r="P379" s="335"/>
      <c r="Q379" s="335"/>
      <c r="R379" s="335"/>
      <c r="S379" s="335"/>
      <c r="T379" s="335"/>
      <c r="U379" s="335"/>
      <c r="V379" s="335"/>
      <c r="W379" s="335"/>
      <c r="X379" s="335"/>
    </row>
    <row r="380" spans="2:24" x14ac:dyDescent="0.35">
      <c r="B380" s="334"/>
      <c r="C380" s="335"/>
      <c r="D380" s="336"/>
      <c r="E380" s="336"/>
      <c r="F380" s="335"/>
      <c r="G380" s="335"/>
      <c r="H380" s="335"/>
      <c r="I380" s="335"/>
      <c r="J380" s="335"/>
      <c r="K380" s="335"/>
      <c r="L380" s="335"/>
      <c r="M380" s="335"/>
      <c r="N380" s="335"/>
      <c r="O380" s="335"/>
      <c r="P380" s="335"/>
      <c r="Q380" s="335"/>
      <c r="R380" s="335"/>
      <c r="S380" s="335"/>
      <c r="T380" s="335"/>
      <c r="U380" s="335"/>
      <c r="V380" s="335"/>
      <c r="W380" s="335"/>
      <c r="X380" s="335"/>
    </row>
    <row r="381" spans="2:24" x14ac:dyDescent="0.35">
      <c r="B381" s="334"/>
      <c r="C381" s="335"/>
      <c r="D381" s="336"/>
      <c r="E381" s="336"/>
      <c r="F381" s="335"/>
      <c r="G381" s="335"/>
      <c r="H381" s="335"/>
      <c r="I381" s="335"/>
      <c r="J381" s="335"/>
      <c r="K381" s="335"/>
      <c r="L381" s="335"/>
      <c r="M381" s="335"/>
      <c r="N381" s="335"/>
      <c r="O381" s="335"/>
      <c r="P381" s="335"/>
      <c r="Q381" s="335"/>
      <c r="R381" s="335"/>
      <c r="S381" s="335"/>
      <c r="T381" s="335"/>
      <c r="U381" s="335"/>
      <c r="V381" s="335"/>
      <c r="W381" s="335"/>
      <c r="X381" s="335"/>
    </row>
    <row r="382" spans="2:24" x14ac:dyDescent="0.35">
      <c r="B382" s="334"/>
      <c r="C382" s="335"/>
      <c r="D382" s="336"/>
      <c r="E382" s="336"/>
      <c r="F382" s="335"/>
      <c r="G382" s="335"/>
      <c r="H382" s="335"/>
      <c r="I382" s="335"/>
      <c r="J382" s="335"/>
      <c r="K382" s="335"/>
      <c r="L382" s="335"/>
      <c r="M382" s="335"/>
      <c r="N382" s="335"/>
      <c r="O382" s="335"/>
      <c r="P382" s="335"/>
      <c r="Q382" s="335"/>
      <c r="R382" s="335"/>
      <c r="S382" s="335"/>
      <c r="T382" s="335"/>
      <c r="U382" s="335"/>
      <c r="V382" s="335"/>
      <c r="W382" s="335"/>
      <c r="X382" s="335"/>
    </row>
    <row r="383" spans="2:24" x14ac:dyDescent="0.35">
      <c r="B383" s="334"/>
      <c r="C383" s="335"/>
      <c r="D383" s="336"/>
      <c r="E383" s="336"/>
      <c r="F383" s="335"/>
      <c r="G383" s="335"/>
      <c r="H383" s="335"/>
      <c r="I383" s="335"/>
      <c r="J383" s="335"/>
      <c r="K383" s="335"/>
      <c r="L383" s="335"/>
      <c r="M383" s="335"/>
      <c r="N383" s="335"/>
      <c r="O383" s="335"/>
      <c r="P383" s="335"/>
      <c r="Q383" s="335"/>
      <c r="R383" s="335"/>
      <c r="S383" s="335"/>
      <c r="T383" s="335"/>
      <c r="U383" s="335"/>
      <c r="V383" s="335"/>
      <c r="W383" s="335"/>
      <c r="X383" s="335"/>
    </row>
    <row r="384" spans="2:24" x14ac:dyDescent="0.35">
      <c r="B384" s="334"/>
      <c r="C384" s="335"/>
      <c r="D384" s="336"/>
      <c r="E384" s="336"/>
      <c r="F384" s="335"/>
      <c r="G384" s="335"/>
      <c r="H384" s="335"/>
      <c r="I384" s="335"/>
      <c r="J384" s="335"/>
      <c r="K384" s="335"/>
      <c r="L384" s="335"/>
      <c r="M384" s="335"/>
      <c r="N384" s="335"/>
      <c r="O384" s="335"/>
      <c r="P384" s="335"/>
      <c r="Q384" s="335"/>
      <c r="R384" s="335"/>
      <c r="S384" s="335"/>
      <c r="T384" s="335"/>
      <c r="U384" s="335"/>
      <c r="V384" s="335"/>
      <c r="W384" s="335"/>
      <c r="X384" s="335"/>
    </row>
    <row r="385" spans="2:24" x14ac:dyDescent="0.35">
      <c r="B385" s="334"/>
      <c r="C385" s="335"/>
      <c r="D385" s="336"/>
      <c r="E385" s="336"/>
      <c r="F385" s="335"/>
      <c r="G385" s="335"/>
      <c r="H385" s="335"/>
      <c r="I385" s="335"/>
      <c r="J385" s="335"/>
      <c r="K385" s="335"/>
      <c r="L385" s="335"/>
      <c r="M385" s="335"/>
      <c r="N385" s="335"/>
      <c r="O385" s="335"/>
      <c r="P385" s="335"/>
      <c r="Q385" s="335"/>
      <c r="R385" s="335"/>
      <c r="S385" s="335"/>
      <c r="T385" s="335"/>
      <c r="U385" s="335"/>
      <c r="V385" s="335"/>
      <c r="W385" s="335"/>
      <c r="X385" s="335"/>
    </row>
    <row r="386" spans="2:24" x14ac:dyDescent="0.35">
      <c r="B386" s="334"/>
      <c r="C386" s="335"/>
      <c r="D386" s="336"/>
      <c r="E386" s="336"/>
      <c r="F386" s="335"/>
      <c r="G386" s="335"/>
      <c r="H386" s="335"/>
      <c r="I386" s="335"/>
      <c r="J386" s="335"/>
      <c r="K386" s="335"/>
      <c r="L386" s="335"/>
      <c r="M386" s="335"/>
      <c r="N386" s="335"/>
      <c r="O386" s="335"/>
      <c r="P386" s="335"/>
      <c r="Q386" s="335"/>
      <c r="R386" s="335"/>
      <c r="S386" s="335"/>
      <c r="T386" s="335"/>
      <c r="U386" s="335"/>
      <c r="V386" s="335"/>
      <c r="W386" s="335"/>
      <c r="X386" s="335"/>
    </row>
    <row r="387" spans="2:24" x14ac:dyDescent="0.35">
      <c r="B387" s="334"/>
      <c r="C387" s="335"/>
      <c r="D387" s="336"/>
      <c r="E387" s="336"/>
      <c r="F387" s="335"/>
      <c r="G387" s="335"/>
      <c r="H387" s="335"/>
      <c r="I387" s="335"/>
      <c r="J387" s="335"/>
      <c r="K387" s="335"/>
      <c r="L387" s="335"/>
      <c r="M387" s="335"/>
      <c r="N387" s="335"/>
      <c r="O387" s="335"/>
      <c r="P387" s="335"/>
      <c r="Q387" s="335"/>
      <c r="R387" s="335"/>
      <c r="S387" s="335"/>
      <c r="T387" s="335"/>
      <c r="U387" s="335"/>
      <c r="V387" s="335"/>
      <c r="W387" s="335"/>
      <c r="X387" s="335"/>
    </row>
    <row r="388" spans="2:24" x14ac:dyDescent="0.35">
      <c r="B388" s="334"/>
      <c r="C388" s="335"/>
      <c r="D388" s="336"/>
      <c r="E388" s="336"/>
      <c r="F388" s="335"/>
      <c r="G388" s="335"/>
      <c r="H388" s="335"/>
      <c r="I388" s="335"/>
      <c r="J388" s="335"/>
      <c r="K388" s="335"/>
      <c r="L388" s="335"/>
      <c r="M388" s="335"/>
      <c r="N388" s="335"/>
      <c r="O388" s="335"/>
      <c r="P388" s="335"/>
      <c r="Q388" s="335"/>
      <c r="R388" s="335"/>
      <c r="S388" s="335"/>
      <c r="T388" s="335"/>
      <c r="U388" s="335"/>
      <c r="V388" s="335"/>
      <c r="W388" s="335"/>
      <c r="X388" s="335"/>
    </row>
    <row r="389" spans="2:24" x14ac:dyDescent="0.35">
      <c r="B389" s="334"/>
      <c r="C389" s="335"/>
      <c r="D389" s="336"/>
      <c r="E389" s="336"/>
      <c r="F389" s="335"/>
      <c r="G389" s="335"/>
      <c r="H389" s="335"/>
      <c r="I389" s="335"/>
      <c r="J389" s="335"/>
      <c r="K389" s="335"/>
      <c r="L389" s="335"/>
      <c r="M389" s="335"/>
      <c r="N389" s="335"/>
      <c r="O389" s="335"/>
      <c r="P389" s="335"/>
      <c r="Q389" s="335"/>
      <c r="R389" s="335"/>
      <c r="S389" s="335"/>
      <c r="T389" s="335"/>
      <c r="U389" s="335"/>
      <c r="V389" s="335"/>
      <c r="W389" s="335"/>
      <c r="X389" s="335"/>
    </row>
    <row r="390" spans="2:24" x14ac:dyDescent="0.35">
      <c r="B390" s="334"/>
      <c r="C390" s="335"/>
      <c r="D390" s="336"/>
      <c r="E390" s="336"/>
      <c r="F390" s="335"/>
      <c r="G390" s="335"/>
      <c r="H390" s="335"/>
      <c r="I390" s="335"/>
      <c r="J390" s="335"/>
      <c r="K390" s="335"/>
      <c r="L390" s="335"/>
      <c r="M390" s="335"/>
      <c r="N390" s="335"/>
      <c r="O390" s="335"/>
      <c r="P390" s="335"/>
      <c r="Q390" s="335"/>
      <c r="R390" s="335"/>
      <c r="S390" s="335"/>
      <c r="T390" s="335"/>
      <c r="U390" s="335"/>
      <c r="V390" s="335"/>
      <c r="W390" s="335"/>
      <c r="X390" s="335"/>
    </row>
    <row r="391" spans="2:24" x14ac:dyDescent="0.35">
      <c r="B391" s="334"/>
      <c r="C391" s="335"/>
      <c r="D391" s="336"/>
      <c r="E391" s="336"/>
      <c r="F391" s="335"/>
      <c r="G391" s="335"/>
      <c r="H391" s="335"/>
      <c r="I391" s="335"/>
      <c r="J391" s="335"/>
      <c r="K391" s="335"/>
      <c r="L391" s="335"/>
      <c r="M391" s="335"/>
      <c r="N391" s="335"/>
      <c r="O391" s="335"/>
      <c r="P391" s="335"/>
      <c r="Q391" s="335"/>
      <c r="R391" s="335"/>
      <c r="S391" s="335"/>
      <c r="T391" s="335"/>
      <c r="U391" s="335"/>
      <c r="V391" s="335"/>
      <c r="W391" s="335"/>
      <c r="X391" s="335"/>
    </row>
    <row r="392" spans="2:24" x14ac:dyDescent="0.35">
      <c r="B392" s="334"/>
      <c r="C392" s="335"/>
      <c r="D392" s="336"/>
      <c r="E392" s="336"/>
      <c r="F392" s="335"/>
      <c r="G392" s="335"/>
      <c r="H392" s="335"/>
      <c r="I392" s="335"/>
      <c r="J392" s="335"/>
      <c r="K392" s="335"/>
      <c r="L392" s="335"/>
      <c r="M392" s="335"/>
      <c r="N392" s="335"/>
      <c r="O392" s="335"/>
      <c r="P392" s="335"/>
      <c r="Q392" s="335"/>
      <c r="R392" s="335"/>
      <c r="S392" s="335"/>
      <c r="T392" s="335"/>
      <c r="U392" s="335"/>
      <c r="V392" s="335"/>
      <c r="W392" s="335"/>
      <c r="X392" s="335"/>
    </row>
    <row r="393" spans="2:24" x14ac:dyDescent="0.35">
      <c r="B393" s="334"/>
      <c r="C393" s="335"/>
      <c r="D393" s="336"/>
      <c r="E393" s="336"/>
      <c r="F393" s="335"/>
      <c r="G393" s="335"/>
      <c r="H393" s="335"/>
      <c r="I393" s="335"/>
      <c r="J393" s="335"/>
      <c r="K393" s="335"/>
      <c r="L393" s="335"/>
      <c r="M393" s="335"/>
      <c r="N393" s="335"/>
      <c r="O393" s="335"/>
      <c r="P393" s="335"/>
      <c r="Q393" s="335"/>
      <c r="R393" s="335"/>
      <c r="S393" s="335"/>
      <c r="T393" s="335"/>
      <c r="U393" s="335"/>
      <c r="V393" s="335"/>
      <c r="W393" s="335"/>
      <c r="X393" s="335"/>
    </row>
    <row r="394" spans="2:24" x14ac:dyDescent="0.35">
      <c r="B394" s="334"/>
      <c r="C394" s="335"/>
      <c r="D394" s="336"/>
      <c r="E394" s="336"/>
      <c r="F394" s="335"/>
      <c r="G394" s="335"/>
      <c r="H394" s="335"/>
      <c r="I394" s="335"/>
      <c r="J394" s="335"/>
      <c r="K394" s="335"/>
      <c r="L394" s="335"/>
      <c r="M394" s="335"/>
      <c r="N394" s="335"/>
      <c r="O394" s="335"/>
      <c r="P394" s="335"/>
      <c r="Q394" s="335"/>
      <c r="R394" s="335"/>
      <c r="S394" s="335"/>
      <c r="T394" s="335"/>
      <c r="U394" s="335"/>
      <c r="V394" s="335"/>
      <c r="W394" s="335"/>
      <c r="X394" s="335"/>
    </row>
    <row r="395" spans="2:24" x14ac:dyDescent="0.35">
      <c r="B395" s="334"/>
      <c r="C395" s="335"/>
      <c r="D395" s="336"/>
      <c r="E395" s="336"/>
      <c r="F395" s="335"/>
      <c r="G395" s="335"/>
      <c r="H395" s="335"/>
      <c r="I395" s="335"/>
      <c r="J395" s="335"/>
      <c r="K395" s="335"/>
      <c r="L395" s="335"/>
      <c r="M395" s="335"/>
      <c r="N395" s="335"/>
      <c r="O395" s="335"/>
      <c r="P395" s="335"/>
      <c r="Q395" s="335"/>
      <c r="R395" s="335"/>
      <c r="S395" s="335"/>
      <c r="T395" s="335"/>
      <c r="U395" s="335"/>
      <c r="V395" s="335"/>
      <c r="W395" s="335"/>
      <c r="X395" s="335"/>
    </row>
    <row r="396" spans="2:24" x14ac:dyDescent="0.35">
      <c r="B396" s="334"/>
      <c r="C396" s="335"/>
      <c r="D396" s="336"/>
      <c r="E396" s="336"/>
      <c r="F396" s="335"/>
      <c r="G396" s="335"/>
      <c r="H396" s="335"/>
      <c r="I396" s="335"/>
      <c r="J396" s="335"/>
      <c r="K396" s="335"/>
      <c r="L396" s="335"/>
      <c r="M396" s="335"/>
      <c r="N396" s="335"/>
      <c r="O396" s="335"/>
      <c r="P396" s="335"/>
      <c r="Q396" s="335"/>
      <c r="R396" s="335"/>
      <c r="S396" s="335"/>
      <c r="T396" s="335"/>
      <c r="U396" s="335"/>
      <c r="V396" s="335"/>
      <c r="W396" s="335"/>
      <c r="X396" s="335"/>
    </row>
    <row r="397" spans="2:24" x14ac:dyDescent="0.35">
      <c r="B397" s="334"/>
      <c r="C397" s="335"/>
      <c r="D397" s="336"/>
      <c r="E397" s="336"/>
      <c r="F397" s="335"/>
      <c r="G397" s="335"/>
      <c r="H397" s="335"/>
      <c r="I397" s="335"/>
      <c r="J397" s="335"/>
      <c r="K397" s="335"/>
      <c r="L397" s="335"/>
      <c r="M397" s="335"/>
      <c r="N397" s="335"/>
      <c r="O397" s="335"/>
      <c r="P397" s="335"/>
      <c r="Q397" s="335"/>
      <c r="R397" s="335"/>
      <c r="S397" s="335"/>
      <c r="T397" s="335"/>
      <c r="U397" s="335"/>
      <c r="V397" s="335"/>
      <c r="W397" s="335"/>
      <c r="X397" s="335"/>
    </row>
    <row r="398" spans="2:24" x14ac:dyDescent="0.35">
      <c r="B398" s="334"/>
      <c r="C398" s="335"/>
      <c r="D398" s="336"/>
      <c r="E398" s="336"/>
      <c r="F398" s="335"/>
      <c r="G398" s="335"/>
      <c r="H398" s="335"/>
      <c r="I398" s="335"/>
      <c r="J398" s="335"/>
      <c r="K398" s="335"/>
      <c r="L398" s="335"/>
      <c r="M398" s="335"/>
      <c r="N398" s="335"/>
      <c r="O398" s="335"/>
      <c r="P398" s="335"/>
      <c r="Q398" s="335"/>
      <c r="R398" s="335"/>
      <c r="S398" s="335"/>
      <c r="T398" s="335"/>
      <c r="U398" s="335"/>
      <c r="V398" s="335"/>
      <c r="W398" s="335"/>
      <c r="X398" s="335"/>
    </row>
    <row r="399" spans="2:24" x14ac:dyDescent="0.35">
      <c r="B399" s="334"/>
      <c r="C399" s="335"/>
      <c r="D399" s="336"/>
      <c r="E399" s="336"/>
      <c r="F399" s="335"/>
      <c r="G399" s="335"/>
      <c r="H399" s="335"/>
      <c r="I399" s="335"/>
      <c r="J399" s="335"/>
      <c r="K399" s="335"/>
      <c r="L399" s="335"/>
      <c r="M399" s="335"/>
      <c r="N399" s="335"/>
      <c r="O399" s="335"/>
      <c r="P399" s="335"/>
      <c r="Q399" s="335"/>
      <c r="R399" s="335"/>
      <c r="S399" s="335"/>
      <c r="T399" s="335"/>
      <c r="U399" s="335"/>
      <c r="V399" s="335"/>
      <c r="W399" s="335"/>
      <c r="X399" s="335"/>
    </row>
    <row r="400" spans="2:24" x14ac:dyDescent="0.35">
      <c r="B400" s="334"/>
      <c r="C400" s="335"/>
      <c r="D400" s="336"/>
      <c r="E400" s="336"/>
      <c r="F400" s="335"/>
      <c r="G400" s="335"/>
      <c r="H400" s="335"/>
      <c r="I400" s="335"/>
      <c r="J400" s="335"/>
      <c r="K400" s="335"/>
      <c r="L400" s="335"/>
      <c r="M400" s="335"/>
      <c r="N400" s="335"/>
      <c r="O400" s="335"/>
      <c r="P400" s="335"/>
      <c r="Q400" s="335"/>
      <c r="R400" s="335"/>
      <c r="S400" s="335"/>
      <c r="T400" s="335"/>
      <c r="U400" s="335"/>
      <c r="V400" s="335"/>
      <c r="W400" s="335"/>
      <c r="X400" s="335"/>
    </row>
    <row r="401" spans="2:24" x14ac:dyDescent="0.35">
      <c r="B401" s="334"/>
      <c r="C401" s="335"/>
      <c r="D401" s="336"/>
      <c r="E401" s="336"/>
      <c r="F401" s="335"/>
      <c r="G401" s="335"/>
      <c r="H401" s="335"/>
      <c r="I401" s="335"/>
      <c r="J401" s="335"/>
      <c r="K401" s="335"/>
      <c r="L401" s="335"/>
      <c r="M401" s="335"/>
      <c r="N401" s="335"/>
      <c r="O401" s="335"/>
      <c r="P401" s="335"/>
      <c r="Q401" s="335"/>
      <c r="R401" s="335"/>
      <c r="S401" s="335"/>
      <c r="T401" s="335"/>
      <c r="U401" s="335"/>
      <c r="V401" s="335"/>
      <c r="W401" s="335"/>
      <c r="X401" s="335"/>
    </row>
    <row r="402" spans="2:24" x14ac:dyDescent="0.35">
      <c r="B402" s="334"/>
      <c r="C402" s="335"/>
      <c r="D402" s="336"/>
      <c r="E402" s="336"/>
      <c r="F402" s="335"/>
      <c r="G402" s="335"/>
      <c r="H402" s="335"/>
      <c r="I402" s="335"/>
      <c r="J402" s="335"/>
      <c r="K402" s="335"/>
      <c r="L402" s="335"/>
      <c r="M402" s="335"/>
      <c r="N402" s="335"/>
      <c r="O402" s="335"/>
      <c r="P402" s="335"/>
      <c r="Q402" s="335"/>
      <c r="R402" s="335"/>
      <c r="S402" s="335"/>
      <c r="T402" s="335"/>
      <c r="U402" s="335"/>
      <c r="V402" s="335"/>
      <c r="W402" s="335"/>
      <c r="X402" s="335"/>
    </row>
    <row r="403" spans="2:24" x14ac:dyDescent="0.35">
      <c r="B403" s="334"/>
      <c r="C403" s="335"/>
      <c r="D403" s="336"/>
      <c r="E403" s="336"/>
      <c r="F403" s="335"/>
      <c r="G403" s="335"/>
      <c r="H403" s="335"/>
      <c r="I403" s="335"/>
      <c r="J403" s="335"/>
      <c r="K403" s="335"/>
      <c r="L403" s="335"/>
      <c r="M403" s="335"/>
      <c r="N403" s="335"/>
      <c r="O403" s="335"/>
      <c r="P403" s="335"/>
      <c r="Q403" s="335"/>
      <c r="R403" s="335"/>
      <c r="S403" s="335"/>
      <c r="T403" s="335"/>
      <c r="U403" s="335"/>
      <c r="V403" s="335"/>
      <c r="W403" s="335"/>
      <c r="X403" s="335"/>
    </row>
    <row r="404" spans="2:24" x14ac:dyDescent="0.35">
      <c r="B404" s="334"/>
      <c r="C404" s="335"/>
      <c r="D404" s="336"/>
      <c r="E404" s="336"/>
      <c r="F404" s="335"/>
      <c r="G404" s="335"/>
      <c r="H404" s="335"/>
      <c r="I404" s="335"/>
      <c r="J404" s="335"/>
      <c r="K404" s="335"/>
      <c r="L404" s="335"/>
      <c r="M404" s="335"/>
      <c r="N404" s="335"/>
      <c r="O404" s="335"/>
      <c r="P404" s="335"/>
      <c r="Q404" s="335"/>
      <c r="R404" s="335"/>
      <c r="S404" s="335"/>
      <c r="T404" s="335"/>
      <c r="U404" s="335"/>
      <c r="V404" s="335"/>
      <c r="W404" s="335"/>
      <c r="X404" s="335"/>
    </row>
    <row r="405" spans="2:24" x14ac:dyDescent="0.35">
      <c r="B405" s="334"/>
      <c r="C405" s="335"/>
      <c r="D405" s="336"/>
      <c r="E405" s="336"/>
      <c r="F405" s="335"/>
      <c r="G405" s="335"/>
      <c r="H405" s="335"/>
      <c r="I405" s="335"/>
      <c r="J405" s="335"/>
      <c r="K405" s="335"/>
      <c r="L405" s="335"/>
      <c r="M405" s="335"/>
      <c r="N405" s="335"/>
      <c r="O405" s="335"/>
      <c r="P405" s="335"/>
      <c r="Q405" s="335"/>
      <c r="R405" s="335"/>
      <c r="S405" s="335"/>
      <c r="T405" s="335"/>
      <c r="U405" s="335"/>
      <c r="V405" s="335"/>
      <c r="W405" s="335"/>
      <c r="X405" s="335"/>
    </row>
    <row r="406" spans="2:24" x14ac:dyDescent="0.35">
      <c r="B406" s="334"/>
      <c r="C406" s="335"/>
      <c r="D406" s="336"/>
      <c r="E406" s="336"/>
      <c r="F406" s="335"/>
      <c r="G406" s="335"/>
      <c r="H406" s="335"/>
      <c r="I406" s="335"/>
      <c r="J406" s="335"/>
      <c r="K406" s="335"/>
      <c r="L406" s="335"/>
      <c r="M406" s="335"/>
      <c r="N406" s="335"/>
      <c r="O406" s="335"/>
      <c r="P406" s="335"/>
      <c r="Q406" s="335"/>
      <c r="R406" s="335"/>
      <c r="S406" s="335"/>
      <c r="T406" s="335"/>
      <c r="U406" s="335"/>
      <c r="V406" s="335"/>
      <c r="W406" s="335"/>
      <c r="X406" s="335"/>
    </row>
    <row r="407" spans="2:24" x14ac:dyDescent="0.35">
      <c r="B407" s="334"/>
      <c r="C407" s="335"/>
      <c r="D407" s="336"/>
      <c r="E407" s="336"/>
      <c r="F407" s="335"/>
      <c r="G407" s="335"/>
      <c r="H407" s="335"/>
      <c r="I407" s="335"/>
      <c r="J407" s="335"/>
      <c r="K407" s="335"/>
      <c r="L407" s="335"/>
      <c r="M407" s="335"/>
      <c r="N407" s="335"/>
      <c r="O407" s="335"/>
      <c r="P407" s="335"/>
      <c r="Q407" s="335"/>
      <c r="R407" s="335"/>
      <c r="S407" s="335"/>
      <c r="T407" s="335"/>
      <c r="U407" s="335"/>
      <c r="V407" s="335"/>
      <c r="W407" s="335"/>
      <c r="X407" s="335"/>
    </row>
    <row r="408" spans="2:24" x14ac:dyDescent="0.35">
      <c r="B408" s="334"/>
      <c r="C408" s="335"/>
      <c r="D408" s="336"/>
      <c r="E408" s="336"/>
      <c r="F408" s="335"/>
      <c r="G408" s="335"/>
      <c r="H408" s="335"/>
      <c r="I408" s="335"/>
      <c r="J408" s="335"/>
      <c r="K408" s="335"/>
      <c r="L408" s="335"/>
      <c r="M408" s="335"/>
      <c r="N408" s="335"/>
      <c r="O408" s="335"/>
      <c r="P408" s="335"/>
      <c r="Q408" s="335"/>
      <c r="R408" s="335"/>
      <c r="S408" s="335"/>
      <c r="T408" s="335"/>
      <c r="U408" s="335"/>
      <c r="V408" s="335"/>
      <c r="W408" s="335"/>
      <c r="X408" s="335"/>
    </row>
    <row r="409" spans="2:24" x14ac:dyDescent="0.35">
      <c r="B409" s="334"/>
      <c r="C409" s="335"/>
      <c r="D409" s="336"/>
      <c r="E409" s="336"/>
      <c r="F409" s="335"/>
      <c r="G409" s="335"/>
      <c r="H409" s="335"/>
      <c r="I409" s="335"/>
      <c r="J409" s="335"/>
      <c r="K409" s="335"/>
      <c r="L409" s="335"/>
      <c r="M409" s="335"/>
      <c r="N409" s="335"/>
      <c r="O409" s="335"/>
      <c r="P409" s="335"/>
      <c r="Q409" s="335"/>
      <c r="R409" s="335"/>
      <c r="S409" s="335"/>
      <c r="T409" s="335"/>
      <c r="U409" s="335"/>
      <c r="V409" s="335"/>
      <c r="W409" s="335"/>
      <c r="X409" s="335"/>
    </row>
    <row r="410" spans="2:24" x14ac:dyDescent="0.35">
      <c r="B410" s="334"/>
      <c r="C410" s="335"/>
      <c r="D410" s="336"/>
      <c r="E410" s="336"/>
      <c r="F410" s="335"/>
      <c r="G410" s="335"/>
      <c r="H410" s="335"/>
      <c r="I410" s="335"/>
      <c r="J410" s="335"/>
      <c r="K410" s="335"/>
      <c r="L410" s="335"/>
      <c r="M410" s="335"/>
      <c r="N410" s="335"/>
      <c r="O410" s="335"/>
      <c r="P410" s="335"/>
      <c r="Q410" s="335"/>
      <c r="R410" s="335"/>
      <c r="S410" s="335"/>
      <c r="T410" s="335"/>
      <c r="U410" s="335"/>
      <c r="V410" s="335"/>
      <c r="W410" s="335"/>
      <c r="X410" s="335"/>
    </row>
    <row r="411" spans="2:24" x14ac:dyDescent="0.35">
      <c r="B411" s="334"/>
      <c r="C411" s="335"/>
      <c r="D411" s="336"/>
      <c r="E411" s="336"/>
      <c r="F411" s="335"/>
      <c r="G411" s="335"/>
      <c r="H411" s="335"/>
      <c r="I411" s="335"/>
      <c r="J411" s="335"/>
      <c r="K411" s="335"/>
      <c r="L411" s="335"/>
      <c r="M411" s="335"/>
      <c r="N411" s="335"/>
      <c r="O411" s="335"/>
      <c r="P411" s="335"/>
      <c r="Q411" s="335"/>
      <c r="R411" s="335"/>
      <c r="S411" s="335"/>
      <c r="T411" s="335"/>
      <c r="U411" s="335"/>
      <c r="V411" s="335"/>
      <c r="W411" s="335"/>
      <c r="X411" s="335"/>
    </row>
    <row r="412" spans="2:24" x14ac:dyDescent="0.35">
      <c r="B412" s="334"/>
      <c r="C412" s="335"/>
      <c r="D412" s="336"/>
      <c r="E412" s="336"/>
      <c r="F412" s="335"/>
      <c r="G412" s="335"/>
      <c r="H412" s="335"/>
      <c r="I412" s="335"/>
      <c r="J412" s="335"/>
      <c r="K412" s="335"/>
      <c r="L412" s="335"/>
      <c r="M412" s="335"/>
      <c r="N412" s="335"/>
      <c r="O412" s="335"/>
      <c r="P412" s="335"/>
      <c r="Q412" s="335"/>
      <c r="R412" s="335"/>
      <c r="S412" s="335"/>
      <c r="T412" s="335"/>
      <c r="U412" s="335"/>
      <c r="V412" s="335"/>
      <c r="W412" s="335"/>
      <c r="X412" s="335"/>
    </row>
    <row r="413" spans="2:24" x14ac:dyDescent="0.35">
      <c r="B413" s="334"/>
      <c r="C413" s="335"/>
      <c r="D413" s="336"/>
      <c r="E413" s="336"/>
      <c r="F413" s="335"/>
      <c r="G413" s="335"/>
      <c r="H413" s="335"/>
      <c r="I413" s="335"/>
      <c r="J413" s="335"/>
      <c r="K413" s="335"/>
      <c r="L413" s="335"/>
      <c r="M413" s="335"/>
      <c r="N413" s="335"/>
      <c r="O413" s="335"/>
      <c r="P413" s="335"/>
      <c r="Q413" s="335"/>
      <c r="R413" s="335"/>
      <c r="S413" s="335"/>
      <c r="T413" s="335"/>
      <c r="U413" s="335"/>
      <c r="V413" s="335"/>
      <c r="W413" s="335"/>
      <c r="X413" s="335"/>
    </row>
    <row r="414" spans="2:24" x14ac:dyDescent="0.35">
      <c r="B414" s="334"/>
      <c r="C414" s="335"/>
      <c r="D414" s="336"/>
      <c r="E414" s="336"/>
      <c r="F414" s="335"/>
      <c r="G414" s="335"/>
      <c r="H414" s="335"/>
      <c r="I414" s="335"/>
      <c r="J414" s="335"/>
      <c r="K414" s="335"/>
      <c r="L414" s="335"/>
      <c r="M414" s="335"/>
      <c r="N414" s="335"/>
      <c r="O414" s="335"/>
      <c r="P414" s="335"/>
      <c r="Q414" s="335"/>
      <c r="R414" s="335"/>
      <c r="S414" s="335"/>
      <c r="T414" s="335"/>
      <c r="U414" s="335"/>
      <c r="V414" s="335"/>
      <c r="W414" s="335"/>
      <c r="X414" s="335"/>
    </row>
    <row r="415" spans="2:24" x14ac:dyDescent="0.35">
      <c r="B415" s="334"/>
      <c r="C415" s="335"/>
      <c r="D415" s="336"/>
      <c r="E415" s="336"/>
      <c r="F415" s="335"/>
      <c r="G415" s="335"/>
      <c r="H415" s="335"/>
      <c r="I415" s="335"/>
      <c r="J415" s="335"/>
      <c r="K415" s="335"/>
      <c r="L415" s="335"/>
      <c r="M415" s="335"/>
      <c r="N415" s="335"/>
      <c r="O415" s="335"/>
      <c r="P415" s="335"/>
      <c r="Q415" s="335"/>
      <c r="R415" s="335"/>
      <c r="S415" s="335"/>
      <c r="T415" s="335"/>
      <c r="U415" s="335"/>
      <c r="V415" s="335"/>
      <c r="W415" s="335"/>
      <c r="X415" s="335"/>
    </row>
    <row r="416" spans="2:24" x14ac:dyDescent="0.35">
      <c r="B416" s="334"/>
      <c r="C416" s="335"/>
      <c r="D416" s="336"/>
      <c r="E416" s="336"/>
      <c r="F416" s="335"/>
      <c r="G416" s="335"/>
      <c r="H416" s="335"/>
      <c r="I416" s="335"/>
      <c r="J416" s="335"/>
      <c r="K416" s="335"/>
      <c r="L416" s="335"/>
      <c r="M416" s="335"/>
      <c r="N416" s="335"/>
      <c r="O416" s="335"/>
      <c r="P416" s="335"/>
      <c r="Q416" s="335"/>
      <c r="R416" s="335"/>
      <c r="S416" s="335"/>
      <c r="T416" s="335"/>
      <c r="U416" s="335"/>
      <c r="V416" s="335"/>
      <c r="W416" s="335"/>
      <c r="X416" s="335"/>
    </row>
    <row r="417" spans="2:24" x14ac:dyDescent="0.35">
      <c r="B417" s="334"/>
      <c r="C417" s="335"/>
      <c r="D417" s="336"/>
      <c r="E417" s="336"/>
      <c r="F417" s="335"/>
      <c r="G417" s="335"/>
      <c r="H417" s="335"/>
      <c r="I417" s="335"/>
      <c r="J417" s="335"/>
      <c r="K417" s="335"/>
      <c r="L417" s="335"/>
      <c r="M417" s="335"/>
      <c r="N417" s="335"/>
      <c r="O417" s="335"/>
      <c r="P417" s="335"/>
      <c r="Q417" s="335"/>
      <c r="R417" s="335"/>
      <c r="S417" s="335"/>
      <c r="T417" s="335"/>
      <c r="U417" s="335"/>
      <c r="V417" s="335"/>
      <c r="W417" s="335"/>
      <c r="X417" s="335"/>
    </row>
    <row r="418" spans="2:24" x14ac:dyDescent="0.35">
      <c r="B418" s="334"/>
      <c r="C418" s="335"/>
      <c r="D418" s="336"/>
      <c r="E418" s="336"/>
      <c r="F418" s="335"/>
      <c r="G418" s="335"/>
      <c r="H418" s="335"/>
      <c r="I418" s="335"/>
      <c r="J418" s="335"/>
      <c r="K418" s="335"/>
      <c r="L418" s="335"/>
      <c r="M418" s="335"/>
      <c r="N418" s="335"/>
      <c r="O418" s="335"/>
      <c r="P418" s="335"/>
      <c r="Q418" s="335"/>
      <c r="R418" s="335"/>
      <c r="S418" s="335"/>
      <c r="T418" s="335"/>
      <c r="U418" s="335"/>
      <c r="V418" s="335"/>
      <c r="W418" s="335"/>
      <c r="X418" s="335"/>
    </row>
    <row r="419" spans="2:24" x14ac:dyDescent="0.35">
      <c r="B419" s="334"/>
      <c r="C419" s="335"/>
      <c r="D419" s="336"/>
      <c r="E419" s="336"/>
      <c r="F419" s="335"/>
      <c r="G419" s="335"/>
      <c r="H419" s="335"/>
      <c r="I419" s="335"/>
      <c r="J419" s="335"/>
      <c r="K419" s="335"/>
      <c r="L419" s="335"/>
      <c r="M419" s="335"/>
      <c r="N419" s="335"/>
      <c r="O419" s="335"/>
      <c r="P419" s="335"/>
      <c r="Q419" s="335"/>
      <c r="R419" s="335"/>
      <c r="S419" s="335"/>
      <c r="T419" s="335"/>
      <c r="U419" s="335"/>
      <c r="V419" s="335"/>
      <c r="W419" s="335"/>
      <c r="X419" s="335"/>
    </row>
    <row r="420" spans="2:24" x14ac:dyDescent="0.35">
      <c r="B420" s="334"/>
      <c r="C420" s="335"/>
      <c r="D420" s="336"/>
      <c r="E420" s="336"/>
      <c r="F420" s="335"/>
      <c r="G420" s="335"/>
      <c r="H420" s="335"/>
      <c r="I420" s="335"/>
      <c r="J420" s="335"/>
      <c r="K420" s="335"/>
      <c r="L420" s="335"/>
      <c r="M420" s="335"/>
      <c r="N420" s="335"/>
      <c r="O420" s="335"/>
      <c r="P420" s="335"/>
      <c r="Q420" s="335"/>
      <c r="R420" s="335"/>
      <c r="S420" s="335"/>
      <c r="T420" s="335"/>
      <c r="U420" s="335"/>
      <c r="V420" s="335"/>
      <c r="W420" s="335"/>
      <c r="X420" s="335"/>
    </row>
    <row r="421" spans="2:24" x14ac:dyDescent="0.35">
      <c r="B421" s="334"/>
      <c r="C421" s="335"/>
      <c r="D421" s="336"/>
      <c r="E421" s="336"/>
      <c r="F421" s="335"/>
      <c r="G421" s="335"/>
      <c r="H421" s="335"/>
      <c r="I421" s="335"/>
      <c r="J421" s="335"/>
      <c r="K421" s="335"/>
      <c r="L421" s="335"/>
      <c r="M421" s="335"/>
      <c r="N421" s="335"/>
      <c r="O421" s="335"/>
      <c r="P421" s="335"/>
      <c r="Q421" s="335"/>
      <c r="R421" s="335"/>
      <c r="S421" s="335"/>
      <c r="T421" s="335"/>
      <c r="U421" s="335"/>
      <c r="V421" s="335"/>
      <c r="W421" s="335"/>
      <c r="X421" s="335"/>
    </row>
    <row r="422" spans="2:24" x14ac:dyDescent="0.35">
      <c r="B422" s="334"/>
      <c r="C422" s="335"/>
      <c r="D422" s="336"/>
      <c r="E422" s="336"/>
      <c r="F422" s="335"/>
      <c r="G422" s="335"/>
      <c r="H422" s="335"/>
      <c r="I422" s="335"/>
      <c r="J422" s="335"/>
      <c r="K422" s="335"/>
      <c r="L422" s="335"/>
      <c r="M422" s="335"/>
      <c r="N422" s="335"/>
      <c r="O422" s="335"/>
      <c r="P422" s="335"/>
      <c r="Q422" s="335"/>
      <c r="R422" s="335"/>
      <c r="S422" s="335"/>
      <c r="T422" s="335"/>
      <c r="U422" s="335"/>
      <c r="V422" s="335"/>
      <c r="W422" s="335"/>
      <c r="X422" s="335"/>
    </row>
    <row r="423" spans="2:24" x14ac:dyDescent="0.35">
      <c r="B423" s="334"/>
      <c r="C423" s="335"/>
      <c r="D423" s="336"/>
      <c r="E423" s="336"/>
      <c r="F423" s="335"/>
      <c r="G423" s="335"/>
      <c r="H423" s="335"/>
      <c r="I423" s="335"/>
      <c r="J423" s="335"/>
      <c r="K423" s="335"/>
      <c r="L423" s="335"/>
      <c r="M423" s="335"/>
      <c r="N423" s="335"/>
      <c r="O423" s="335"/>
      <c r="P423" s="335"/>
      <c r="Q423" s="335"/>
      <c r="R423" s="335"/>
      <c r="S423" s="335"/>
      <c r="T423" s="335"/>
      <c r="U423" s="335"/>
      <c r="V423" s="335"/>
      <c r="W423" s="335"/>
      <c r="X423" s="335"/>
    </row>
    <row r="424" spans="2:24" x14ac:dyDescent="0.35">
      <c r="B424" s="334"/>
      <c r="C424" s="335"/>
      <c r="D424" s="336"/>
      <c r="E424" s="336"/>
      <c r="F424" s="335"/>
      <c r="G424" s="335"/>
      <c r="H424" s="335"/>
      <c r="I424" s="335"/>
      <c r="J424" s="335"/>
      <c r="K424" s="335"/>
      <c r="L424" s="335"/>
      <c r="M424" s="335"/>
      <c r="N424" s="335"/>
      <c r="O424" s="335"/>
      <c r="P424" s="335"/>
      <c r="Q424" s="335"/>
      <c r="R424" s="335"/>
      <c r="S424" s="335"/>
      <c r="T424" s="335"/>
      <c r="U424" s="335"/>
      <c r="V424" s="335"/>
      <c r="W424" s="335"/>
      <c r="X424" s="335"/>
    </row>
    <row r="425" spans="2:24" x14ac:dyDescent="0.35">
      <c r="B425" s="334"/>
      <c r="C425" s="335"/>
      <c r="D425" s="336"/>
      <c r="E425" s="336"/>
      <c r="F425" s="335"/>
      <c r="G425" s="335"/>
      <c r="H425" s="335"/>
      <c r="I425" s="335"/>
      <c r="J425" s="335"/>
      <c r="K425" s="335"/>
      <c r="L425" s="335"/>
      <c r="M425" s="335"/>
      <c r="N425" s="335"/>
      <c r="O425" s="335"/>
      <c r="P425" s="335"/>
      <c r="Q425" s="335"/>
      <c r="R425" s="335"/>
      <c r="S425" s="335"/>
      <c r="T425" s="335"/>
      <c r="U425" s="335"/>
      <c r="V425" s="335"/>
      <c r="W425" s="335"/>
      <c r="X425" s="335"/>
    </row>
    <row r="426" spans="2:24" x14ac:dyDescent="0.35">
      <c r="B426" s="334"/>
      <c r="C426" s="335"/>
      <c r="D426" s="336"/>
      <c r="E426" s="336"/>
      <c r="F426" s="335"/>
      <c r="G426" s="335"/>
      <c r="H426" s="335"/>
      <c r="I426" s="335"/>
      <c r="J426" s="335"/>
      <c r="K426" s="335"/>
      <c r="L426" s="335"/>
      <c r="M426" s="335"/>
      <c r="N426" s="335"/>
      <c r="O426" s="335"/>
      <c r="P426" s="335"/>
      <c r="Q426" s="335"/>
      <c r="R426" s="335"/>
      <c r="S426" s="335"/>
      <c r="T426" s="335"/>
      <c r="U426" s="335"/>
      <c r="V426" s="335"/>
      <c r="W426" s="335"/>
      <c r="X426" s="335"/>
    </row>
    <row r="427" spans="2:24" x14ac:dyDescent="0.35">
      <c r="B427" s="334"/>
      <c r="C427" s="335"/>
      <c r="D427" s="336"/>
      <c r="E427" s="336"/>
      <c r="F427" s="335"/>
      <c r="G427" s="335"/>
      <c r="H427" s="335"/>
      <c r="I427" s="335"/>
      <c r="J427" s="335"/>
      <c r="K427" s="335"/>
      <c r="L427" s="335"/>
      <c r="M427" s="335"/>
      <c r="N427" s="335"/>
      <c r="O427" s="335"/>
      <c r="P427" s="335"/>
      <c r="Q427" s="335"/>
      <c r="R427" s="335"/>
      <c r="S427" s="335"/>
      <c r="T427" s="335"/>
      <c r="U427" s="335"/>
      <c r="V427" s="335"/>
      <c r="W427" s="335"/>
      <c r="X427" s="335"/>
    </row>
    <row r="428" spans="2:24" x14ac:dyDescent="0.35">
      <c r="B428" s="334"/>
      <c r="C428" s="335"/>
      <c r="D428" s="336"/>
      <c r="E428" s="336"/>
      <c r="F428" s="335"/>
      <c r="G428" s="335"/>
      <c r="H428" s="335"/>
      <c r="I428" s="335"/>
      <c r="J428" s="335"/>
      <c r="K428" s="335"/>
      <c r="L428" s="335"/>
      <c r="M428" s="335"/>
      <c r="N428" s="335"/>
      <c r="O428" s="335"/>
      <c r="P428" s="335"/>
      <c r="Q428" s="335"/>
      <c r="R428" s="335"/>
      <c r="S428" s="335"/>
      <c r="T428" s="335"/>
      <c r="U428" s="335"/>
      <c r="V428" s="335"/>
      <c r="W428" s="335"/>
      <c r="X428" s="335"/>
    </row>
    <row r="429" spans="2:24" x14ac:dyDescent="0.35">
      <c r="B429" s="334"/>
      <c r="C429" s="335"/>
      <c r="D429" s="336"/>
      <c r="E429" s="336"/>
      <c r="F429" s="335"/>
      <c r="G429" s="335"/>
      <c r="H429" s="335"/>
      <c r="I429" s="335"/>
      <c r="J429" s="335"/>
      <c r="K429" s="335"/>
      <c r="L429" s="335"/>
      <c r="M429" s="335"/>
      <c r="N429" s="335"/>
      <c r="O429" s="335"/>
      <c r="P429" s="335"/>
      <c r="Q429" s="335"/>
      <c r="R429" s="335"/>
      <c r="S429" s="335"/>
      <c r="T429" s="335"/>
      <c r="U429" s="335"/>
      <c r="V429" s="335"/>
      <c r="W429" s="335"/>
      <c r="X429" s="335"/>
    </row>
    <row r="430" spans="2:24" x14ac:dyDescent="0.35">
      <c r="B430" s="334"/>
      <c r="C430" s="335"/>
      <c r="D430" s="336"/>
      <c r="E430" s="336"/>
      <c r="F430" s="335"/>
      <c r="G430" s="335"/>
      <c r="H430" s="335"/>
      <c r="I430" s="335"/>
      <c r="J430" s="335"/>
      <c r="K430" s="335"/>
      <c r="L430" s="335"/>
      <c r="M430" s="335"/>
      <c r="N430" s="335"/>
      <c r="O430" s="335"/>
      <c r="P430" s="335"/>
      <c r="Q430" s="335"/>
      <c r="R430" s="335"/>
      <c r="S430" s="335"/>
      <c r="T430" s="335"/>
      <c r="U430" s="335"/>
      <c r="V430" s="335"/>
      <c r="W430" s="335"/>
      <c r="X430" s="335"/>
    </row>
    <row r="431" spans="2:24" x14ac:dyDescent="0.35">
      <c r="B431" s="334"/>
      <c r="C431" s="335"/>
      <c r="D431" s="336"/>
      <c r="E431" s="336"/>
      <c r="F431" s="335"/>
      <c r="G431" s="335"/>
      <c r="H431" s="335"/>
      <c r="I431" s="335"/>
      <c r="J431" s="335"/>
      <c r="K431" s="335"/>
      <c r="L431" s="335"/>
      <c r="M431" s="335"/>
      <c r="N431" s="335"/>
      <c r="O431" s="335"/>
      <c r="P431" s="335"/>
      <c r="Q431" s="335"/>
      <c r="R431" s="335"/>
      <c r="S431" s="335"/>
      <c r="T431" s="335"/>
      <c r="U431" s="335"/>
      <c r="V431" s="335"/>
      <c r="W431" s="335"/>
      <c r="X431" s="335"/>
    </row>
    <row r="432" spans="2:24" x14ac:dyDescent="0.35">
      <c r="B432" s="334"/>
      <c r="C432" s="335"/>
      <c r="D432" s="336"/>
      <c r="E432" s="336"/>
      <c r="F432" s="335"/>
      <c r="G432" s="335"/>
      <c r="H432" s="335"/>
      <c r="I432" s="335"/>
      <c r="J432" s="335"/>
      <c r="K432" s="335"/>
      <c r="L432" s="335"/>
      <c r="M432" s="335"/>
      <c r="N432" s="335"/>
      <c r="O432" s="335"/>
      <c r="P432" s="335"/>
      <c r="Q432" s="335"/>
      <c r="R432" s="335"/>
      <c r="S432" s="335"/>
      <c r="T432" s="335"/>
      <c r="U432" s="335"/>
      <c r="V432" s="335"/>
      <c r="W432" s="335"/>
      <c r="X432" s="335"/>
    </row>
    <row r="433" spans="2:24" x14ac:dyDescent="0.35">
      <c r="B433" s="334"/>
      <c r="C433" s="335"/>
      <c r="D433" s="336"/>
      <c r="E433" s="336"/>
      <c r="F433" s="335"/>
      <c r="G433" s="335"/>
      <c r="H433" s="335"/>
      <c r="I433" s="335"/>
      <c r="J433" s="335"/>
      <c r="K433" s="335"/>
      <c r="L433" s="335"/>
      <c r="M433" s="335"/>
      <c r="N433" s="335"/>
      <c r="O433" s="335"/>
      <c r="P433" s="335"/>
      <c r="Q433" s="335"/>
      <c r="R433" s="335"/>
      <c r="S433" s="335"/>
      <c r="T433" s="335"/>
      <c r="U433" s="335"/>
      <c r="V433" s="335"/>
      <c r="W433" s="335"/>
      <c r="X433" s="335"/>
    </row>
    <row r="434" spans="2:24" x14ac:dyDescent="0.35">
      <c r="B434" s="334"/>
      <c r="C434" s="335"/>
      <c r="D434" s="336"/>
      <c r="E434" s="336"/>
      <c r="F434" s="335"/>
      <c r="G434" s="335"/>
      <c r="H434" s="335"/>
      <c r="I434" s="335"/>
      <c r="J434" s="335"/>
      <c r="K434" s="335"/>
      <c r="L434" s="335"/>
      <c r="M434" s="335"/>
      <c r="N434" s="335"/>
      <c r="O434" s="335"/>
      <c r="P434" s="335"/>
      <c r="Q434" s="335"/>
      <c r="R434" s="335"/>
      <c r="S434" s="335"/>
      <c r="T434" s="335"/>
      <c r="U434" s="335"/>
      <c r="V434" s="335"/>
      <c r="W434" s="335"/>
      <c r="X434" s="335"/>
    </row>
    <row r="435" spans="2:24" x14ac:dyDescent="0.35">
      <c r="B435" s="334"/>
      <c r="C435" s="335"/>
      <c r="D435" s="336"/>
      <c r="E435" s="336"/>
      <c r="F435" s="335"/>
      <c r="G435" s="335"/>
      <c r="H435" s="335"/>
      <c r="I435" s="335"/>
      <c r="J435" s="335"/>
      <c r="K435" s="335"/>
      <c r="L435" s="335"/>
      <c r="M435" s="335"/>
      <c r="N435" s="335"/>
      <c r="O435" s="335"/>
      <c r="P435" s="335"/>
      <c r="Q435" s="335"/>
      <c r="R435" s="335"/>
      <c r="S435" s="335"/>
      <c r="T435" s="335"/>
      <c r="U435" s="335"/>
      <c r="V435" s="335"/>
      <c r="W435" s="335"/>
      <c r="X435" s="335"/>
    </row>
    <row r="436" spans="2:24" x14ac:dyDescent="0.35">
      <c r="B436" s="334"/>
      <c r="C436" s="335"/>
      <c r="D436" s="336"/>
      <c r="E436" s="336"/>
      <c r="F436" s="335"/>
      <c r="G436" s="335"/>
      <c r="H436" s="335"/>
      <c r="I436" s="335"/>
      <c r="J436" s="335"/>
      <c r="K436" s="335"/>
      <c r="L436" s="335"/>
      <c r="M436" s="335"/>
      <c r="N436" s="335"/>
      <c r="O436" s="335"/>
      <c r="P436" s="335"/>
      <c r="Q436" s="335"/>
      <c r="R436" s="335"/>
      <c r="S436" s="335"/>
      <c r="T436" s="335"/>
      <c r="U436" s="335"/>
      <c r="V436" s="335"/>
      <c r="W436" s="335"/>
      <c r="X436" s="335"/>
    </row>
    <row r="437" spans="2:24" x14ac:dyDescent="0.35">
      <c r="B437" s="334"/>
      <c r="C437" s="335"/>
      <c r="D437" s="336"/>
      <c r="E437" s="336"/>
      <c r="F437" s="335"/>
      <c r="G437" s="335"/>
      <c r="H437" s="335"/>
      <c r="I437" s="335"/>
      <c r="J437" s="335"/>
      <c r="K437" s="335"/>
      <c r="L437" s="335"/>
      <c r="M437" s="335"/>
      <c r="N437" s="335"/>
      <c r="O437" s="335"/>
      <c r="P437" s="335"/>
      <c r="Q437" s="335"/>
      <c r="R437" s="335"/>
      <c r="S437" s="335"/>
      <c r="T437" s="335"/>
      <c r="U437" s="335"/>
      <c r="V437" s="335"/>
      <c r="W437" s="335"/>
      <c r="X437" s="335"/>
    </row>
    <row r="438" spans="2:24" x14ac:dyDescent="0.35">
      <c r="B438" s="334"/>
      <c r="C438" s="335"/>
      <c r="D438" s="336"/>
      <c r="E438" s="336"/>
      <c r="F438" s="335"/>
      <c r="G438" s="335"/>
      <c r="H438" s="335"/>
      <c r="I438" s="335"/>
      <c r="J438" s="335"/>
      <c r="K438" s="335"/>
      <c r="L438" s="335"/>
      <c r="M438" s="335"/>
      <c r="N438" s="335"/>
      <c r="O438" s="335"/>
      <c r="P438" s="335"/>
      <c r="Q438" s="335"/>
      <c r="R438" s="335"/>
      <c r="S438" s="335"/>
      <c r="T438" s="335"/>
      <c r="U438" s="335"/>
      <c r="V438" s="335"/>
      <c r="W438" s="335"/>
      <c r="X438" s="335"/>
    </row>
    <row r="439" spans="2:24" x14ac:dyDescent="0.35">
      <c r="B439" s="334"/>
      <c r="C439" s="335"/>
      <c r="D439" s="336"/>
      <c r="E439" s="336"/>
      <c r="F439" s="335"/>
      <c r="G439" s="335"/>
      <c r="H439" s="335"/>
      <c r="I439" s="335"/>
      <c r="J439" s="335"/>
      <c r="K439" s="335"/>
      <c r="L439" s="335"/>
      <c r="M439" s="335"/>
      <c r="N439" s="335"/>
      <c r="O439" s="335"/>
      <c r="P439" s="335"/>
      <c r="Q439" s="335"/>
      <c r="R439" s="335"/>
      <c r="S439" s="335"/>
      <c r="T439" s="335"/>
      <c r="U439" s="335"/>
      <c r="V439" s="335"/>
      <c r="W439" s="335"/>
      <c r="X439" s="335"/>
    </row>
    <row r="440" spans="2:24" x14ac:dyDescent="0.35">
      <c r="B440" s="334"/>
      <c r="C440" s="335"/>
      <c r="D440" s="336"/>
      <c r="E440" s="336"/>
      <c r="F440" s="335"/>
      <c r="G440" s="335"/>
      <c r="H440" s="335"/>
      <c r="I440" s="335"/>
      <c r="J440" s="335"/>
      <c r="K440" s="335"/>
      <c r="L440" s="335"/>
      <c r="M440" s="335"/>
      <c r="N440" s="335"/>
      <c r="O440" s="335"/>
      <c r="P440" s="335"/>
      <c r="Q440" s="335"/>
      <c r="R440" s="335"/>
      <c r="S440" s="335"/>
      <c r="T440" s="335"/>
      <c r="U440" s="335"/>
      <c r="V440" s="335"/>
      <c r="W440" s="335"/>
      <c r="X440" s="335"/>
    </row>
    <row r="441" spans="2:24" x14ac:dyDescent="0.35">
      <c r="B441" s="334"/>
      <c r="C441" s="335"/>
      <c r="D441" s="336"/>
      <c r="E441" s="336"/>
      <c r="F441" s="335"/>
      <c r="G441" s="335"/>
      <c r="H441" s="335"/>
      <c r="I441" s="335"/>
      <c r="J441" s="335"/>
      <c r="K441" s="335"/>
      <c r="L441" s="335"/>
      <c r="M441" s="335"/>
      <c r="N441" s="335"/>
      <c r="O441" s="335"/>
      <c r="P441" s="335"/>
      <c r="Q441" s="335"/>
      <c r="R441" s="335"/>
      <c r="S441" s="335"/>
      <c r="T441" s="335"/>
      <c r="U441" s="335"/>
      <c r="V441" s="335"/>
      <c r="W441" s="335"/>
      <c r="X441" s="335"/>
    </row>
    <row r="442" spans="2:24" x14ac:dyDescent="0.35">
      <c r="B442" s="334"/>
      <c r="C442" s="335"/>
      <c r="D442" s="336"/>
      <c r="E442" s="336"/>
      <c r="F442" s="335"/>
      <c r="G442" s="335"/>
      <c r="H442" s="335"/>
      <c r="I442" s="335"/>
      <c r="J442" s="335"/>
      <c r="K442" s="335"/>
      <c r="L442" s="335"/>
      <c r="M442" s="335"/>
      <c r="N442" s="335"/>
      <c r="O442" s="335"/>
      <c r="P442" s="335"/>
      <c r="Q442" s="335"/>
      <c r="R442" s="335"/>
      <c r="S442" s="335"/>
      <c r="T442" s="335"/>
      <c r="U442" s="335"/>
      <c r="V442" s="335"/>
      <c r="W442" s="335"/>
      <c r="X442" s="335"/>
    </row>
    <row r="443" spans="2:24" x14ac:dyDescent="0.35">
      <c r="B443" s="334"/>
      <c r="C443" s="335"/>
      <c r="D443" s="336"/>
      <c r="E443" s="336"/>
      <c r="F443" s="335"/>
      <c r="G443" s="335"/>
      <c r="H443" s="335"/>
      <c r="I443" s="335"/>
      <c r="J443" s="335"/>
      <c r="K443" s="335"/>
      <c r="L443" s="335"/>
      <c r="M443" s="335"/>
      <c r="N443" s="335"/>
      <c r="O443" s="335"/>
      <c r="P443" s="335"/>
      <c r="Q443" s="335"/>
      <c r="R443" s="335"/>
      <c r="S443" s="335"/>
      <c r="T443" s="335"/>
      <c r="U443" s="335"/>
      <c r="V443" s="335"/>
      <c r="W443" s="335"/>
      <c r="X443" s="335"/>
    </row>
    <row r="444" spans="2:24" x14ac:dyDescent="0.35">
      <c r="B444" s="334"/>
      <c r="C444" s="335"/>
      <c r="D444" s="336"/>
      <c r="E444" s="336"/>
      <c r="F444" s="335"/>
      <c r="G444" s="335"/>
      <c r="H444" s="335"/>
      <c r="I444" s="335"/>
      <c r="J444" s="335"/>
      <c r="K444" s="335"/>
      <c r="L444" s="335"/>
      <c r="M444" s="335"/>
      <c r="N444" s="335"/>
      <c r="O444" s="335"/>
      <c r="P444" s="335"/>
      <c r="Q444" s="335"/>
      <c r="R444" s="335"/>
      <c r="S444" s="335"/>
      <c r="T444" s="335"/>
      <c r="U444" s="335"/>
      <c r="V444" s="335"/>
      <c r="W444" s="335"/>
      <c r="X444" s="335"/>
    </row>
    <row r="445" spans="2:24" x14ac:dyDescent="0.35">
      <c r="B445" s="334"/>
      <c r="C445" s="335"/>
      <c r="D445" s="336"/>
      <c r="E445" s="336"/>
      <c r="F445" s="335"/>
      <c r="G445" s="335"/>
      <c r="H445" s="335"/>
      <c r="I445" s="335"/>
      <c r="J445" s="335"/>
      <c r="K445" s="335"/>
      <c r="L445" s="335"/>
      <c r="M445" s="335"/>
      <c r="N445" s="335"/>
      <c r="O445" s="335"/>
      <c r="P445" s="335"/>
      <c r="Q445" s="335"/>
      <c r="R445" s="335"/>
      <c r="S445" s="335"/>
      <c r="T445" s="335"/>
      <c r="U445" s="335"/>
      <c r="V445" s="335"/>
      <c r="W445" s="335"/>
      <c r="X445" s="335"/>
    </row>
    <row r="446" spans="2:24" x14ac:dyDescent="0.35">
      <c r="B446" s="334"/>
      <c r="C446" s="335"/>
      <c r="D446" s="336"/>
      <c r="E446" s="336"/>
      <c r="F446" s="335"/>
      <c r="G446" s="335"/>
      <c r="H446" s="335"/>
      <c r="I446" s="335"/>
      <c r="J446" s="335"/>
      <c r="K446" s="335"/>
      <c r="L446" s="335"/>
      <c r="M446" s="335"/>
      <c r="N446" s="335"/>
      <c r="O446" s="335"/>
      <c r="P446" s="335"/>
      <c r="Q446" s="335"/>
      <c r="R446" s="335"/>
      <c r="S446" s="335"/>
      <c r="T446" s="335"/>
      <c r="U446" s="335"/>
      <c r="V446" s="335"/>
      <c r="W446" s="335"/>
      <c r="X446" s="335"/>
    </row>
    <row r="447" spans="2:24" x14ac:dyDescent="0.35">
      <c r="B447" s="334"/>
      <c r="C447" s="335"/>
      <c r="D447" s="336"/>
      <c r="E447" s="336"/>
      <c r="F447" s="335"/>
      <c r="G447" s="335"/>
      <c r="H447" s="335"/>
      <c r="I447" s="335"/>
      <c r="J447" s="335"/>
      <c r="K447" s="335"/>
      <c r="L447" s="335"/>
      <c r="M447" s="335"/>
      <c r="N447" s="335"/>
      <c r="O447" s="335"/>
      <c r="P447" s="335"/>
      <c r="Q447" s="335"/>
      <c r="R447" s="335"/>
      <c r="S447" s="335"/>
      <c r="T447" s="335"/>
      <c r="U447" s="335"/>
      <c r="V447" s="335"/>
      <c r="W447" s="335"/>
      <c r="X447" s="335"/>
    </row>
    <row r="448" spans="2:24" x14ac:dyDescent="0.35">
      <c r="B448" s="334"/>
      <c r="C448" s="335"/>
      <c r="D448" s="336"/>
      <c r="E448" s="336"/>
      <c r="F448" s="335"/>
      <c r="G448" s="335"/>
      <c r="H448" s="335"/>
      <c r="I448" s="335"/>
      <c r="J448" s="335"/>
      <c r="K448" s="335"/>
      <c r="L448" s="335"/>
      <c r="M448" s="335"/>
      <c r="N448" s="335"/>
      <c r="O448" s="335"/>
      <c r="P448" s="335"/>
      <c r="Q448" s="335"/>
      <c r="R448" s="335"/>
      <c r="S448" s="335"/>
      <c r="T448" s="335"/>
      <c r="U448" s="335"/>
      <c r="V448" s="335"/>
      <c r="W448" s="335"/>
      <c r="X448" s="335"/>
    </row>
    <row r="449" spans="2:24" x14ac:dyDescent="0.35">
      <c r="B449" s="334"/>
      <c r="C449" s="335"/>
      <c r="D449" s="336"/>
      <c r="E449" s="336"/>
      <c r="F449" s="335"/>
      <c r="G449" s="335"/>
      <c r="H449" s="335"/>
      <c r="I449" s="335"/>
      <c r="J449" s="335"/>
      <c r="K449" s="335"/>
      <c r="L449" s="335"/>
      <c r="M449" s="335"/>
      <c r="N449" s="335"/>
      <c r="O449" s="335"/>
      <c r="P449" s="335"/>
      <c r="Q449" s="335"/>
      <c r="R449" s="335"/>
      <c r="S449" s="335"/>
      <c r="T449" s="335"/>
      <c r="U449" s="335"/>
      <c r="V449" s="335"/>
      <c r="W449" s="335"/>
      <c r="X449" s="335"/>
    </row>
    <row r="450" spans="2:24" x14ac:dyDescent="0.35">
      <c r="B450" s="334"/>
      <c r="C450" s="335"/>
      <c r="D450" s="336"/>
      <c r="E450" s="336"/>
      <c r="F450" s="335"/>
      <c r="G450" s="335"/>
      <c r="H450" s="335"/>
      <c r="I450" s="335"/>
      <c r="J450" s="335"/>
      <c r="K450" s="335"/>
      <c r="L450" s="335"/>
      <c r="M450" s="335"/>
      <c r="N450" s="335"/>
      <c r="O450" s="335"/>
      <c r="P450" s="335"/>
      <c r="Q450" s="335"/>
      <c r="R450" s="335"/>
      <c r="S450" s="335"/>
      <c r="T450" s="335"/>
      <c r="U450" s="335"/>
      <c r="V450" s="335"/>
      <c r="W450" s="335"/>
      <c r="X450" s="335"/>
    </row>
    <row r="451" spans="2:24" x14ac:dyDescent="0.35">
      <c r="B451" s="334"/>
      <c r="C451" s="335"/>
      <c r="D451" s="336"/>
      <c r="E451" s="336"/>
      <c r="F451" s="335"/>
      <c r="G451" s="335"/>
      <c r="H451" s="335"/>
      <c r="I451" s="335"/>
      <c r="J451" s="335"/>
      <c r="K451" s="335"/>
      <c r="L451" s="335"/>
      <c r="M451" s="335"/>
      <c r="N451" s="335"/>
      <c r="O451" s="335"/>
      <c r="P451" s="335"/>
      <c r="Q451" s="335"/>
      <c r="R451" s="335"/>
      <c r="S451" s="335"/>
      <c r="T451" s="335"/>
      <c r="U451" s="335"/>
      <c r="V451" s="335"/>
      <c r="W451" s="335"/>
      <c r="X451" s="335"/>
    </row>
    <row r="452" spans="2:24" x14ac:dyDescent="0.35">
      <c r="B452" s="334"/>
      <c r="C452" s="335"/>
      <c r="D452" s="336"/>
      <c r="E452" s="336"/>
      <c r="F452" s="335"/>
      <c r="G452" s="335"/>
      <c r="H452" s="335"/>
      <c r="I452" s="335"/>
      <c r="J452" s="335"/>
      <c r="K452" s="335"/>
      <c r="L452" s="335"/>
      <c r="M452" s="335"/>
      <c r="N452" s="335"/>
      <c r="O452" s="335"/>
      <c r="P452" s="335"/>
      <c r="Q452" s="335"/>
      <c r="R452" s="335"/>
      <c r="S452" s="335"/>
      <c r="T452" s="335"/>
      <c r="U452" s="335"/>
      <c r="V452" s="335"/>
      <c r="W452" s="335"/>
      <c r="X452" s="335"/>
    </row>
    <row r="453" spans="2:24" x14ac:dyDescent="0.35">
      <c r="B453" s="334"/>
      <c r="C453" s="335"/>
      <c r="D453" s="336"/>
      <c r="E453" s="336"/>
      <c r="F453" s="335"/>
      <c r="G453" s="335"/>
      <c r="H453" s="335"/>
      <c r="I453" s="335"/>
      <c r="J453" s="335"/>
      <c r="K453" s="335"/>
      <c r="L453" s="335"/>
      <c r="M453" s="335"/>
      <c r="N453" s="335"/>
      <c r="O453" s="335"/>
      <c r="P453" s="335"/>
      <c r="Q453" s="335"/>
      <c r="R453" s="335"/>
      <c r="S453" s="335"/>
      <c r="T453" s="335"/>
      <c r="U453" s="335"/>
      <c r="V453" s="335"/>
      <c r="W453" s="335"/>
      <c r="X453" s="335"/>
    </row>
    <row r="454" spans="2:24" x14ac:dyDescent="0.35">
      <c r="B454" s="334"/>
      <c r="C454" s="335"/>
      <c r="D454" s="336"/>
      <c r="E454" s="336"/>
      <c r="F454" s="335"/>
      <c r="G454" s="335"/>
      <c r="H454" s="335"/>
      <c r="I454" s="335"/>
      <c r="J454" s="335"/>
      <c r="K454" s="335"/>
      <c r="L454" s="335"/>
      <c r="M454" s="335"/>
      <c r="N454" s="335"/>
      <c r="O454" s="335"/>
      <c r="P454" s="335"/>
      <c r="Q454" s="335"/>
      <c r="R454" s="335"/>
      <c r="S454" s="335"/>
      <c r="T454" s="335"/>
      <c r="U454" s="335"/>
      <c r="V454" s="335"/>
      <c r="W454" s="335"/>
      <c r="X454" s="335"/>
    </row>
    <row r="455" spans="2:24" x14ac:dyDescent="0.35">
      <c r="B455" s="334"/>
      <c r="C455" s="335"/>
      <c r="D455" s="336"/>
      <c r="E455" s="336"/>
      <c r="F455" s="335"/>
      <c r="G455" s="335"/>
      <c r="H455" s="335"/>
      <c r="I455" s="335"/>
      <c r="J455" s="335"/>
      <c r="K455" s="335"/>
      <c r="L455" s="335"/>
      <c r="M455" s="335"/>
      <c r="N455" s="335"/>
      <c r="O455" s="335"/>
      <c r="P455" s="335"/>
      <c r="Q455" s="335"/>
      <c r="R455" s="335"/>
      <c r="S455" s="335"/>
      <c r="T455" s="335"/>
      <c r="U455" s="335"/>
      <c r="V455" s="335"/>
      <c r="W455" s="335"/>
      <c r="X455" s="335"/>
    </row>
    <row r="456" spans="2:24" x14ac:dyDescent="0.35">
      <c r="B456" s="334"/>
      <c r="C456" s="335"/>
      <c r="D456" s="336"/>
      <c r="E456" s="336"/>
      <c r="F456" s="335"/>
      <c r="G456" s="335"/>
      <c r="H456" s="335"/>
      <c r="I456" s="335"/>
      <c r="J456" s="335"/>
      <c r="K456" s="335"/>
      <c r="L456" s="335"/>
      <c r="M456" s="335"/>
      <c r="N456" s="335"/>
      <c r="O456" s="335"/>
      <c r="P456" s="335"/>
      <c r="Q456" s="335"/>
      <c r="R456" s="335"/>
      <c r="S456" s="335"/>
      <c r="T456" s="335"/>
      <c r="U456" s="335"/>
      <c r="V456" s="335"/>
      <c r="W456" s="335"/>
      <c r="X456" s="335"/>
    </row>
    <row r="457" spans="2:24" x14ac:dyDescent="0.35">
      <c r="B457" s="334"/>
      <c r="C457" s="335"/>
      <c r="D457" s="336"/>
      <c r="E457" s="336"/>
      <c r="F457" s="335"/>
      <c r="G457" s="335"/>
      <c r="H457" s="335"/>
      <c r="I457" s="335"/>
      <c r="J457" s="335"/>
      <c r="K457" s="335"/>
      <c r="L457" s="335"/>
      <c r="M457" s="335"/>
      <c r="N457" s="335"/>
      <c r="O457" s="335"/>
      <c r="P457" s="335"/>
      <c r="Q457" s="335"/>
      <c r="R457" s="335"/>
      <c r="S457" s="335"/>
      <c r="T457" s="335"/>
      <c r="U457" s="335"/>
      <c r="V457" s="335"/>
      <c r="W457" s="335"/>
      <c r="X457" s="335"/>
    </row>
    <row r="458" spans="2:24" x14ac:dyDescent="0.35">
      <c r="B458" s="334"/>
      <c r="C458" s="335"/>
      <c r="D458" s="336"/>
      <c r="E458" s="336"/>
      <c r="F458" s="335"/>
      <c r="G458" s="335"/>
      <c r="H458" s="335"/>
      <c r="I458" s="335"/>
      <c r="J458" s="335"/>
      <c r="K458" s="335"/>
      <c r="L458" s="335"/>
      <c r="M458" s="335"/>
      <c r="N458" s="335"/>
      <c r="O458" s="335"/>
      <c r="P458" s="335"/>
      <c r="Q458" s="335"/>
      <c r="R458" s="335"/>
      <c r="S458" s="335"/>
      <c r="T458" s="335"/>
      <c r="U458" s="335"/>
      <c r="V458" s="335"/>
      <c r="W458" s="335"/>
      <c r="X458" s="335"/>
    </row>
    <row r="459" spans="2:24" x14ac:dyDescent="0.35">
      <c r="B459" s="334"/>
      <c r="C459" s="335"/>
      <c r="D459" s="336"/>
      <c r="E459" s="336"/>
      <c r="F459" s="335"/>
      <c r="G459" s="335"/>
      <c r="H459" s="335"/>
      <c r="I459" s="335"/>
      <c r="J459" s="335"/>
      <c r="K459" s="335"/>
      <c r="L459" s="335"/>
      <c r="M459" s="335"/>
      <c r="N459" s="335"/>
      <c r="O459" s="335"/>
      <c r="P459" s="335"/>
      <c r="Q459" s="335"/>
      <c r="R459" s="335"/>
      <c r="S459" s="335"/>
      <c r="T459" s="335"/>
      <c r="U459" s="335"/>
      <c r="V459" s="335"/>
      <c r="W459" s="335"/>
      <c r="X459" s="335"/>
    </row>
    <row r="460" spans="2:24" x14ac:dyDescent="0.35">
      <c r="B460" s="334"/>
      <c r="C460" s="335"/>
      <c r="D460" s="336"/>
      <c r="E460" s="336"/>
      <c r="F460" s="335"/>
      <c r="G460" s="335"/>
      <c r="H460" s="335"/>
      <c r="I460" s="335"/>
      <c r="J460" s="335"/>
      <c r="K460" s="335"/>
      <c r="L460" s="335"/>
      <c r="M460" s="335"/>
      <c r="N460" s="335"/>
      <c r="O460" s="335"/>
      <c r="P460" s="335"/>
      <c r="Q460" s="335"/>
      <c r="R460" s="335"/>
      <c r="S460" s="335"/>
      <c r="T460" s="335"/>
      <c r="U460" s="335"/>
      <c r="V460" s="335"/>
      <c r="W460" s="335"/>
      <c r="X460" s="335"/>
    </row>
    <row r="461" spans="2:24" x14ac:dyDescent="0.35">
      <c r="B461" s="334"/>
      <c r="C461" s="335"/>
      <c r="D461" s="336"/>
      <c r="E461" s="336"/>
      <c r="F461" s="335"/>
      <c r="G461" s="335"/>
      <c r="H461" s="335"/>
      <c r="I461" s="335"/>
      <c r="J461" s="335"/>
      <c r="K461" s="335"/>
      <c r="L461" s="335"/>
      <c r="M461" s="335"/>
      <c r="N461" s="335"/>
      <c r="O461" s="335"/>
      <c r="P461" s="335"/>
      <c r="Q461" s="335"/>
      <c r="R461" s="335"/>
      <c r="S461" s="335"/>
      <c r="T461" s="335"/>
      <c r="U461" s="335"/>
      <c r="V461" s="335"/>
      <c r="W461" s="335"/>
      <c r="X461" s="335"/>
    </row>
    <row r="462" spans="2:24" x14ac:dyDescent="0.35">
      <c r="B462" s="334"/>
      <c r="C462" s="335"/>
      <c r="D462" s="336"/>
      <c r="E462" s="336"/>
      <c r="F462" s="335"/>
      <c r="G462" s="335"/>
      <c r="H462" s="335"/>
      <c r="I462" s="335"/>
      <c r="J462" s="335"/>
      <c r="K462" s="335"/>
      <c r="L462" s="335"/>
      <c r="M462" s="335"/>
      <c r="N462" s="335"/>
      <c r="O462" s="335"/>
      <c r="P462" s="335"/>
      <c r="Q462" s="335"/>
      <c r="R462" s="335"/>
      <c r="S462" s="335"/>
      <c r="T462" s="335"/>
      <c r="U462" s="335"/>
      <c r="V462" s="335"/>
      <c r="W462" s="335"/>
      <c r="X462" s="335"/>
    </row>
    <row r="463" spans="2:24" x14ac:dyDescent="0.35">
      <c r="B463" s="334"/>
      <c r="C463" s="335"/>
      <c r="D463" s="336"/>
      <c r="E463" s="336"/>
      <c r="F463" s="335"/>
      <c r="G463" s="335"/>
      <c r="H463" s="335"/>
      <c r="I463" s="335"/>
      <c r="J463" s="335"/>
      <c r="K463" s="335"/>
      <c r="L463" s="335"/>
      <c r="M463" s="335"/>
      <c r="N463" s="335"/>
      <c r="O463" s="335"/>
      <c r="P463" s="335"/>
      <c r="Q463" s="335"/>
      <c r="R463" s="335"/>
      <c r="S463" s="335"/>
      <c r="T463" s="335"/>
      <c r="U463" s="335"/>
      <c r="V463" s="335"/>
      <c r="W463" s="335"/>
      <c r="X463" s="335"/>
    </row>
    <row r="464" spans="2:24" x14ac:dyDescent="0.35">
      <c r="B464" s="334"/>
      <c r="C464" s="335"/>
      <c r="D464" s="336"/>
      <c r="E464" s="336"/>
      <c r="F464" s="335"/>
      <c r="G464" s="335"/>
      <c r="H464" s="335"/>
      <c r="I464" s="335"/>
      <c r="J464" s="335"/>
      <c r="K464" s="335"/>
      <c r="L464" s="335"/>
      <c r="M464" s="335"/>
      <c r="N464" s="335"/>
      <c r="O464" s="335"/>
      <c r="P464" s="335"/>
      <c r="Q464" s="335"/>
      <c r="R464" s="335"/>
      <c r="S464" s="335"/>
      <c r="T464" s="335"/>
      <c r="U464" s="335"/>
      <c r="V464" s="335"/>
      <c r="W464" s="335"/>
      <c r="X464" s="335"/>
    </row>
    <row r="465" spans="2:24" x14ac:dyDescent="0.35">
      <c r="B465" s="334"/>
      <c r="C465" s="335"/>
      <c r="D465" s="336"/>
      <c r="E465" s="336"/>
      <c r="F465" s="335"/>
      <c r="G465" s="335"/>
      <c r="H465" s="335"/>
      <c r="I465" s="335"/>
      <c r="J465" s="335"/>
      <c r="K465" s="335"/>
      <c r="L465" s="335"/>
      <c r="M465" s="335"/>
      <c r="N465" s="335"/>
      <c r="O465" s="335"/>
      <c r="P465" s="335"/>
      <c r="Q465" s="335"/>
      <c r="R465" s="335"/>
      <c r="S465" s="335"/>
      <c r="T465" s="335"/>
      <c r="U465" s="335"/>
      <c r="V465" s="335"/>
      <c r="W465" s="335"/>
      <c r="X465" s="335"/>
    </row>
    <row r="466" spans="2:24" x14ac:dyDescent="0.35">
      <c r="B466" s="334"/>
      <c r="C466" s="335"/>
      <c r="D466" s="336"/>
      <c r="E466" s="336"/>
      <c r="F466" s="335"/>
      <c r="G466" s="335"/>
      <c r="H466" s="335"/>
      <c r="I466" s="335"/>
      <c r="J466" s="335"/>
      <c r="K466" s="335"/>
      <c r="L466" s="335"/>
      <c r="M466" s="335"/>
      <c r="N466" s="335"/>
      <c r="O466" s="335"/>
      <c r="P466" s="335"/>
      <c r="Q466" s="335"/>
      <c r="R466" s="335"/>
      <c r="S466" s="335"/>
      <c r="T466" s="335"/>
      <c r="U466" s="335"/>
      <c r="V466" s="335"/>
      <c r="W466" s="335"/>
      <c r="X466" s="335"/>
    </row>
    <row r="467" spans="2:24" x14ac:dyDescent="0.35">
      <c r="B467" s="334"/>
      <c r="C467" s="335"/>
      <c r="D467" s="336"/>
      <c r="E467" s="336"/>
      <c r="F467" s="335"/>
      <c r="G467" s="335"/>
      <c r="H467" s="335"/>
      <c r="I467" s="335"/>
      <c r="J467" s="335"/>
      <c r="K467" s="335"/>
      <c r="L467" s="335"/>
      <c r="M467" s="335"/>
      <c r="N467" s="335"/>
      <c r="O467" s="335"/>
      <c r="P467" s="335"/>
      <c r="Q467" s="335"/>
      <c r="R467" s="335"/>
      <c r="S467" s="335"/>
      <c r="T467" s="335"/>
      <c r="U467" s="335"/>
      <c r="V467" s="335"/>
      <c r="W467" s="335"/>
      <c r="X467" s="335"/>
    </row>
    <row r="468" spans="2:24" x14ac:dyDescent="0.35">
      <c r="B468" s="334"/>
      <c r="C468" s="335"/>
      <c r="D468" s="336"/>
      <c r="E468" s="336"/>
      <c r="F468" s="335"/>
      <c r="G468" s="335"/>
      <c r="H468" s="335"/>
      <c r="I468" s="335"/>
      <c r="J468" s="335"/>
      <c r="K468" s="335"/>
      <c r="L468" s="335"/>
      <c r="M468" s="335"/>
      <c r="N468" s="335"/>
      <c r="O468" s="335"/>
      <c r="P468" s="335"/>
      <c r="Q468" s="335"/>
      <c r="R468" s="335"/>
      <c r="S468" s="335"/>
      <c r="T468" s="335"/>
      <c r="U468" s="335"/>
      <c r="V468" s="335"/>
      <c r="W468" s="335"/>
      <c r="X468" s="335"/>
    </row>
    <row r="469" spans="2:24" x14ac:dyDescent="0.35">
      <c r="B469" s="334"/>
      <c r="C469" s="335"/>
      <c r="D469" s="336"/>
      <c r="E469" s="336"/>
      <c r="F469" s="335"/>
      <c r="G469" s="335"/>
      <c r="H469" s="335"/>
      <c r="I469" s="335"/>
      <c r="J469" s="335"/>
      <c r="K469" s="335"/>
      <c r="L469" s="335"/>
      <c r="M469" s="335"/>
      <c r="N469" s="335"/>
      <c r="O469" s="335"/>
      <c r="P469" s="335"/>
      <c r="Q469" s="335"/>
      <c r="R469" s="335"/>
      <c r="S469" s="335"/>
      <c r="T469" s="335"/>
      <c r="U469" s="335"/>
      <c r="V469" s="335"/>
      <c r="W469" s="335"/>
      <c r="X469" s="335"/>
    </row>
    <row r="470" spans="2:24" x14ac:dyDescent="0.35">
      <c r="B470" s="334"/>
      <c r="C470" s="335"/>
      <c r="D470" s="336"/>
      <c r="E470" s="336"/>
      <c r="F470" s="335"/>
      <c r="G470" s="335"/>
      <c r="H470" s="335"/>
      <c r="I470" s="335"/>
      <c r="J470" s="335"/>
      <c r="K470" s="335"/>
      <c r="L470" s="335"/>
      <c r="M470" s="335"/>
      <c r="N470" s="335"/>
      <c r="O470" s="335"/>
      <c r="P470" s="335"/>
      <c r="Q470" s="335"/>
      <c r="R470" s="335"/>
      <c r="S470" s="335"/>
      <c r="T470" s="335"/>
      <c r="U470" s="335"/>
      <c r="V470" s="335"/>
      <c r="W470" s="335"/>
      <c r="X470" s="335"/>
    </row>
    <row r="471" spans="2:24" x14ac:dyDescent="0.35">
      <c r="B471" s="334"/>
      <c r="C471" s="335"/>
      <c r="D471" s="336"/>
      <c r="E471" s="336"/>
      <c r="F471" s="335"/>
      <c r="G471" s="335"/>
      <c r="H471" s="335"/>
      <c r="I471" s="335"/>
      <c r="J471" s="335"/>
      <c r="K471" s="335"/>
      <c r="L471" s="335"/>
      <c r="M471" s="335"/>
      <c r="N471" s="335"/>
      <c r="O471" s="335"/>
      <c r="P471" s="335"/>
      <c r="Q471" s="335"/>
      <c r="R471" s="335"/>
      <c r="S471" s="335"/>
      <c r="T471" s="335"/>
      <c r="U471" s="335"/>
      <c r="V471" s="335"/>
      <c r="W471" s="335"/>
      <c r="X471" s="335"/>
    </row>
    <row r="472" spans="2:24" x14ac:dyDescent="0.35">
      <c r="B472" s="334"/>
      <c r="C472" s="335"/>
      <c r="D472" s="336"/>
      <c r="E472" s="336"/>
      <c r="F472" s="335"/>
      <c r="G472" s="335"/>
      <c r="H472" s="335"/>
      <c r="I472" s="335"/>
      <c r="J472" s="335"/>
      <c r="K472" s="335"/>
      <c r="L472" s="335"/>
      <c r="M472" s="335"/>
      <c r="N472" s="335"/>
      <c r="O472" s="335"/>
      <c r="P472" s="335"/>
      <c r="Q472" s="335"/>
      <c r="R472" s="335"/>
      <c r="S472" s="335"/>
      <c r="T472" s="335"/>
      <c r="U472" s="335"/>
      <c r="V472" s="335"/>
      <c r="W472" s="335"/>
      <c r="X472" s="335"/>
    </row>
    <row r="473" spans="2:24" x14ac:dyDescent="0.35">
      <c r="B473" s="334"/>
      <c r="C473" s="335"/>
      <c r="D473" s="336"/>
      <c r="E473" s="336"/>
      <c r="F473" s="335"/>
      <c r="G473" s="335"/>
      <c r="H473" s="335"/>
      <c r="I473" s="335"/>
      <c r="J473" s="335"/>
      <c r="K473" s="335"/>
      <c r="L473" s="335"/>
      <c r="M473" s="335"/>
      <c r="N473" s="335"/>
      <c r="O473" s="335"/>
      <c r="P473" s="335"/>
      <c r="Q473" s="335"/>
      <c r="R473" s="335"/>
      <c r="S473" s="335"/>
      <c r="T473" s="335"/>
      <c r="U473" s="335"/>
      <c r="V473" s="335"/>
      <c r="W473" s="335"/>
      <c r="X473" s="335"/>
    </row>
    <row r="474" spans="2:24" x14ac:dyDescent="0.35">
      <c r="B474" s="334"/>
      <c r="C474" s="335"/>
      <c r="D474" s="336"/>
      <c r="E474" s="336"/>
      <c r="F474" s="335"/>
      <c r="G474" s="335"/>
      <c r="H474" s="335"/>
      <c r="I474" s="335"/>
      <c r="J474" s="335"/>
      <c r="K474" s="335"/>
      <c r="L474" s="335"/>
      <c r="M474" s="335"/>
      <c r="N474" s="335"/>
      <c r="O474" s="335"/>
      <c r="P474" s="335"/>
      <c r="Q474" s="335"/>
      <c r="R474" s="335"/>
      <c r="S474" s="335"/>
      <c r="T474" s="335"/>
      <c r="U474" s="335"/>
      <c r="V474" s="335"/>
      <c r="W474" s="335"/>
      <c r="X474" s="335"/>
    </row>
    <row r="475" spans="2:24" x14ac:dyDescent="0.35">
      <c r="B475" s="334"/>
      <c r="C475" s="335"/>
      <c r="D475" s="336"/>
      <c r="E475" s="336"/>
      <c r="F475" s="335"/>
      <c r="G475" s="335"/>
      <c r="H475" s="335"/>
      <c r="I475" s="335"/>
      <c r="J475" s="335"/>
      <c r="K475" s="335"/>
      <c r="L475" s="335"/>
      <c r="M475" s="335"/>
      <c r="N475" s="335"/>
      <c r="O475" s="335"/>
      <c r="P475" s="335"/>
      <c r="Q475" s="335"/>
      <c r="R475" s="335"/>
      <c r="S475" s="335"/>
      <c r="T475" s="335"/>
      <c r="U475" s="335"/>
      <c r="V475" s="335"/>
      <c r="W475" s="335"/>
      <c r="X475" s="335"/>
    </row>
    <row r="476" spans="2:24" x14ac:dyDescent="0.35">
      <c r="B476" s="334"/>
      <c r="C476" s="335"/>
      <c r="D476" s="336"/>
      <c r="E476" s="336"/>
      <c r="F476" s="335"/>
      <c r="G476" s="335"/>
      <c r="H476" s="335"/>
      <c r="I476" s="335"/>
      <c r="J476" s="335"/>
      <c r="K476" s="335"/>
      <c r="L476" s="335"/>
      <c r="M476" s="335"/>
      <c r="N476" s="335"/>
      <c r="O476" s="335"/>
      <c r="P476" s="335"/>
      <c r="Q476" s="335"/>
      <c r="R476" s="335"/>
      <c r="S476" s="335"/>
      <c r="T476" s="335"/>
      <c r="U476" s="335"/>
      <c r="V476" s="335"/>
      <c r="W476" s="335"/>
      <c r="X476" s="335"/>
    </row>
    <row r="477" spans="2:24" x14ac:dyDescent="0.35">
      <c r="B477" s="334"/>
      <c r="C477" s="335"/>
      <c r="D477" s="336"/>
      <c r="E477" s="336"/>
      <c r="F477" s="335"/>
      <c r="G477" s="335"/>
      <c r="H477" s="335"/>
      <c r="I477" s="335"/>
      <c r="J477" s="335"/>
      <c r="K477" s="335"/>
      <c r="L477" s="335"/>
      <c r="M477" s="335"/>
      <c r="N477" s="335"/>
      <c r="O477" s="335"/>
      <c r="P477" s="335"/>
      <c r="Q477" s="335"/>
      <c r="R477" s="335"/>
      <c r="S477" s="335"/>
      <c r="T477" s="335"/>
      <c r="U477" s="335"/>
      <c r="V477" s="335"/>
      <c r="W477" s="335"/>
      <c r="X477" s="335"/>
    </row>
    <row r="478" spans="2:24" x14ac:dyDescent="0.35">
      <c r="B478" s="334"/>
      <c r="C478" s="335"/>
      <c r="D478" s="336"/>
      <c r="E478" s="336"/>
      <c r="F478" s="335"/>
      <c r="G478" s="335"/>
      <c r="H478" s="335"/>
      <c r="I478" s="335"/>
      <c r="J478" s="335"/>
      <c r="K478" s="335"/>
      <c r="L478" s="335"/>
      <c r="M478" s="335"/>
      <c r="N478" s="335"/>
      <c r="O478" s="335"/>
      <c r="P478" s="335"/>
      <c r="Q478" s="335"/>
      <c r="R478" s="335"/>
      <c r="S478" s="335"/>
      <c r="T478" s="335"/>
      <c r="U478" s="335"/>
      <c r="V478" s="335"/>
      <c r="W478" s="335"/>
      <c r="X478" s="335"/>
    </row>
    <row r="479" spans="2:24" x14ac:dyDescent="0.35">
      <c r="B479" s="334"/>
      <c r="C479" s="335"/>
      <c r="D479" s="336"/>
      <c r="E479" s="336"/>
      <c r="F479" s="335"/>
      <c r="G479" s="335"/>
      <c r="H479" s="335"/>
      <c r="I479" s="335"/>
      <c r="J479" s="335"/>
      <c r="K479" s="335"/>
      <c r="L479" s="335"/>
      <c r="M479" s="335"/>
      <c r="N479" s="335"/>
      <c r="O479" s="335"/>
      <c r="P479" s="335"/>
      <c r="Q479" s="335"/>
      <c r="R479" s="335"/>
      <c r="S479" s="335"/>
      <c r="T479" s="335"/>
      <c r="U479" s="335"/>
      <c r="V479" s="335"/>
      <c r="W479" s="335"/>
      <c r="X479" s="335"/>
    </row>
    <row r="480" spans="2:24" x14ac:dyDescent="0.35">
      <c r="B480" s="334"/>
      <c r="C480" s="335"/>
      <c r="D480" s="336"/>
      <c r="E480" s="336"/>
      <c r="F480" s="335"/>
      <c r="G480" s="335"/>
      <c r="H480" s="335"/>
      <c r="I480" s="335"/>
      <c r="J480" s="335"/>
      <c r="K480" s="335"/>
      <c r="L480" s="335"/>
      <c r="M480" s="335"/>
      <c r="N480" s="335"/>
      <c r="O480" s="335"/>
      <c r="P480" s="335"/>
      <c r="Q480" s="335"/>
      <c r="R480" s="335"/>
      <c r="S480" s="335"/>
      <c r="T480" s="335"/>
      <c r="U480" s="335"/>
      <c r="V480" s="335"/>
      <c r="W480" s="335"/>
      <c r="X480" s="335"/>
    </row>
    <row r="481" spans="2:24" x14ac:dyDescent="0.35">
      <c r="B481" s="334"/>
      <c r="C481" s="335"/>
      <c r="D481" s="336"/>
      <c r="E481" s="336"/>
      <c r="F481" s="335"/>
      <c r="G481" s="335"/>
      <c r="H481" s="335"/>
      <c r="I481" s="335"/>
      <c r="J481" s="335"/>
      <c r="K481" s="335"/>
      <c r="L481" s="335"/>
      <c r="M481" s="335"/>
      <c r="N481" s="335"/>
      <c r="O481" s="335"/>
      <c r="P481" s="335"/>
      <c r="Q481" s="335"/>
      <c r="R481" s="335"/>
      <c r="S481" s="335"/>
      <c r="T481" s="335"/>
      <c r="U481" s="335"/>
      <c r="V481" s="335"/>
      <c r="W481" s="335"/>
      <c r="X481" s="335"/>
    </row>
    <row r="482" spans="2:24" x14ac:dyDescent="0.35">
      <c r="B482" s="334"/>
      <c r="C482" s="335"/>
      <c r="D482" s="336"/>
      <c r="E482" s="336"/>
      <c r="F482" s="335"/>
      <c r="G482" s="335"/>
      <c r="H482" s="335"/>
      <c r="I482" s="335"/>
      <c r="J482" s="335"/>
      <c r="K482" s="335"/>
      <c r="L482" s="335"/>
      <c r="M482" s="335"/>
      <c r="N482" s="335"/>
      <c r="O482" s="335"/>
      <c r="P482" s="335"/>
      <c r="Q482" s="335"/>
      <c r="R482" s="335"/>
      <c r="S482" s="335"/>
      <c r="T482" s="335"/>
      <c r="U482" s="335"/>
      <c r="V482" s="335"/>
      <c r="W482" s="335"/>
      <c r="X482" s="335"/>
    </row>
    <row r="483" spans="2:24" x14ac:dyDescent="0.35">
      <c r="B483" s="334"/>
      <c r="C483" s="335"/>
      <c r="D483" s="336"/>
      <c r="E483" s="336"/>
      <c r="F483" s="335"/>
      <c r="G483" s="335"/>
      <c r="H483" s="335"/>
      <c r="I483" s="335"/>
      <c r="J483" s="335"/>
      <c r="K483" s="335"/>
      <c r="L483" s="335"/>
      <c r="M483" s="335"/>
      <c r="N483" s="335"/>
      <c r="O483" s="335"/>
      <c r="P483" s="335"/>
      <c r="Q483" s="335"/>
      <c r="R483" s="335"/>
      <c r="S483" s="335"/>
      <c r="T483" s="335"/>
      <c r="U483" s="335"/>
      <c r="V483" s="335"/>
      <c r="W483" s="335"/>
      <c r="X483" s="335"/>
    </row>
    <row r="484" spans="2:24" x14ac:dyDescent="0.35">
      <c r="B484" s="334"/>
      <c r="C484" s="335"/>
      <c r="D484" s="336"/>
      <c r="E484" s="336"/>
      <c r="F484" s="335"/>
      <c r="G484" s="335"/>
      <c r="H484" s="335"/>
      <c r="I484" s="335"/>
      <c r="J484" s="335"/>
      <c r="K484" s="335"/>
      <c r="L484" s="335"/>
      <c r="M484" s="335"/>
      <c r="N484" s="335"/>
      <c r="O484" s="335"/>
      <c r="P484" s="335"/>
      <c r="Q484" s="335"/>
      <c r="R484" s="335"/>
      <c r="S484" s="335"/>
      <c r="T484" s="335"/>
      <c r="U484" s="335"/>
      <c r="V484" s="335"/>
      <c r="W484" s="335"/>
      <c r="X484" s="335"/>
    </row>
    <row r="485" spans="2:24" x14ac:dyDescent="0.35">
      <c r="B485" s="334"/>
      <c r="C485" s="335"/>
      <c r="D485" s="336"/>
      <c r="E485" s="336"/>
      <c r="F485" s="335"/>
      <c r="G485" s="335"/>
      <c r="H485" s="335"/>
      <c r="I485" s="335"/>
      <c r="J485" s="335"/>
      <c r="K485" s="335"/>
      <c r="L485" s="335"/>
      <c r="M485" s="335"/>
      <c r="N485" s="335"/>
      <c r="O485" s="335"/>
      <c r="P485" s="335"/>
      <c r="Q485" s="335"/>
      <c r="R485" s="335"/>
      <c r="S485" s="335"/>
      <c r="T485" s="335"/>
      <c r="U485" s="335"/>
      <c r="V485" s="335"/>
      <c r="W485" s="335"/>
      <c r="X485" s="335"/>
    </row>
    <row r="486" spans="2:24" x14ac:dyDescent="0.35">
      <c r="B486" s="334"/>
      <c r="C486" s="335"/>
      <c r="D486" s="336"/>
      <c r="E486" s="336"/>
      <c r="F486" s="335"/>
      <c r="G486" s="335"/>
      <c r="H486" s="335"/>
      <c r="I486" s="335"/>
      <c r="J486" s="335"/>
      <c r="K486" s="335"/>
      <c r="L486" s="335"/>
      <c r="M486" s="335"/>
      <c r="N486" s="335"/>
      <c r="O486" s="335"/>
      <c r="P486" s="335"/>
      <c r="Q486" s="335"/>
      <c r="R486" s="335"/>
      <c r="S486" s="335"/>
      <c r="T486" s="335"/>
      <c r="U486" s="335"/>
      <c r="V486" s="335"/>
      <c r="W486" s="335"/>
      <c r="X486" s="335"/>
    </row>
    <row r="487" spans="2:24" x14ac:dyDescent="0.35">
      <c r="B487" s="334"/>
      <c r="C487" s="335"/>
      <c r="D487" s="336"/>
      <c r="E487" s="336"/>
      <c r="F487" s="335"/>
      <c r="G487" s="335"/>
      <c r="H487" s="335"/>
      <c r="I487" s="335"/>
      <c r="J487" s="335"/>
      <c r="K487" s="335"/>
      <c r="L487" s="335"/>
      <c r="M487" s="335"/>
      <c r="N487" s="335"/>
      <c r="O487" s="335"/>
      <c r="P487" s="335"/>
      <c r="Q487" s="335"/>
      <c r="R487" s="335"/>
      <c r="S487" s="335"/>
      <c r="T487" s="335"/>
      <c r="U487" s="335"/>
      <c r="V487" s="335"/>
      <c r="W487" s="335"/>
      <c r="X487" s="335"/>
    </row>
    <row r="488" spans="2:24" x14ac:dyDescent="0.35">
      <c r="B488" s="334"/>
      <c r="C488" s="335"/>
      <c r="D488" s="336"/>
      <c r="E488" s="336"/>
      <c r="F488" s="335"/>
      <c r="G488" s="335"/>
      <c r="H488" s="335"/>
      <c r="I488" s="335"/>
      <c r="J488" s="335"/>
      <c r="K488" s="335"/>
      <c r="L488" s="335"/>
      <c r="M488" s="335"/>
      <c r="N488" s="335"/>
      <c r="O488" s="335"/>
      <c r="P488" s="335"/>
      <c r="Q488" s="335"/>
      <c r="R488" s="335"/>
      <c r="S488" s="335"/>
      <c r="T488" s="335"/>
      <c r="U488" s="335"/>
      <c r="V488" s="335"/>
      <c r="W488" s="335"/>
      <c r="X488" s="335"/>
    </row>
    <row r="489" spans="2:24" x14ac:dyDescent="0.35">
      <c r="B489" s="334"/>
      <c r="C489" s="335"/>
      <c r="D489" s="336"/>
      <c r="E489" s="336"/>
      <c r="F489" s="335"/>
      <c r="G489" s="335"/>
      <c r="H489" s="335"/>
      <c r="I489" s="335"/>
      <c r="J489" s="335"/>
      <c r="K489" s="335"/>
      <c r="L489" s="335"/>
      <c r="M489" s="335"/>
      <c r="N489" s="335"/>
      <c r="O489" s="335"/>
      <c r="P489" s="335"/>
      <c r="Q489" s="335"/>
      <c r="R489" s="335"/>
      <c r="S489" s="335"/>
      <c r="T489" s="335"/>
      <c r="U489" s="335"/>
      <c r="V489" s="335"/>
      <c r="W489" s="335"/>
      <c r="X489" s="335"/>
    </row>
    <row r="490" spans="2:24" x14ac:dyDescent="0.35">
      <c r="B490" s="334"/>
      <c r="C490" s="335"/>
      <c r="D490" s="336"/>
      <c r="E490" s="336"/>
      <c r="F490" s="335"/>
      <c r="G490" s="335"/>
      <c r="H490" s="335"/>
      <c r="I490" s="335"/>
      <c r="J490" s="335"/>
      <c r="K490" s="335"/>
      <c r="L490" s="335"/>
      <c r="M490" s="335"/>
      <c r="N490" s="335"/>
      <c r="O490" s="335"/>
      <c r="P490" s="335"/>
      <c r="Q490" s="335"/>
      <c r="R490" s="335"/>
      <c r="S490" s="335"/>
      <c r="T490" s="335"/>
      <c r="U490" s="335"/>
      <c r="V490" s="335"/>
      <c r="W490" s="335"/>
      <c r="X490" s="335"/>
    </row>
    <row r="491" spans="2:24" x14ac:dyDescent="0.35">
      <c r="B491" s="334"/>
      <c r="C491" s="335"/>
      <c r="D491" s="336"/>
      <c r="E491" s="336"/>
      <c r="F491" s="335"/>
      <c r="G491" s="335"/>
      <c r="H491" s="335"/>
      <c r="I491" s="335"/>
      <c r="J491" s="335"/>
      <c r="K491" s="335"/>
      <c r="L491" s="335"/>
      <c r="M491" s="335"/>
      <c r="N491" s="335"/>
      <c r="O491" s="335"/>
      <c r="P491" s="335"/>
      <c r="Q491" s="335"/>
      <c r="R491" s="335"/>
      <c r="S491" s="335"/>
      <c r="T491" s="335"/>
      <c r="U491" s="335"/>
      <c r="V491" s="335"/>
      <c r="W491" s="335"/>
      <c r="X491" s="335"/>
    </row>
    <row r="492" spans="2:24" x14ac:dyDescent="0.35">
      <c r="B492" s="334"/>
      <c r="C492" s="335"/>
      <c r="D492" s="336"/>
      <c r="E492" s="336"/>
      <c r="F492" s="335"/>
      <c r="G492" s="335"/>
      <c r="H492" s="335"/>
      <c r="I492" s="335"/>
      <c r="J492" s="335"/>
      <c r="K492" s="335"/>
      <c r="L492" s="335"/>
      <c r="M492" s="335"/>
      <c r="N492" s="335"/>
      <c r="O492" s="335"/>
      <c r="P492" s="335"/>
      <c r="Q492" s="335"/>
      <c r="R492" s="335"/>
      <c r="S492" s="335"/>
      <c r="T492" s="335"/>
      <c r="U492" s="335"/>
      <c r="V492" s="335"/>
      <c r="W492" s="335"/>
      <c r="X492" s="335"/>
    </row>
    <row r="493" spans="2:24" x14ac:dyDescent="0.35">
      <c r="B493" s="334"/>
      <c r="C493" s="335"/>
      <c r="D493" s="336"/>
      <c r="E493" s="336"/>
      <c r="F493" s="335"/>
      <c r="G493" s="335"/>
      <c r="H493" s="335"/>
      <c r="I493" s="335"/>
      <c r="J493" s="335"/>
      <c r="K493" s="335"/>
      <c r="L493" s="335"/>
      <c r="M493" s="335"/>
      <c r="N493" s="335"/>
      <c r="O493" s="335"/>
      <c r="P493" s="335"/>
      <c r="Q493" s="335"/>
      <c r="R493" s="335"/>
      <c r="S493" s="335"/>
      <c r="T493" s="335"/>
      <c r="U493" s="335"/>
      <c r="V493" s="335"/>
      <c r="W493" s="335"/>
      <c r="X493" s="335"/>
    </row>
    <row r="494" spans="2:24" x14ac:dyDescent="0.35">
      <c r="B494" s="334"/>
      <c r="C494" s="335"/>
      <c r="D494" s="336"/>
      <c r="E494" s="336"/>
      <c r="F494" s="335"/>
      <c r="G494" s="335"/>
      <c r="H494" s="335"/>
      <c r="I494" s="335"/>
      <c r="J494" s="335"/>
      <c r="K494" s="335"/>
      <c r="L494" s="335"/>
      <c r="M494" s="335"/>
      <c r="N494" s="335"/>
      <c r="O494" s="335"/>
      <c r="P494" s="335"/>
      <c r="Q494" s="335"/>
      <c r="R494" s="335"/>
      <c r="S494" s="335"/>
      <c r="T494" s="335"/>
      <c r="U494" s="335"/>
      <c r="V494" s="335"/>
      <c r="W494" s="335"/>
      <c r="X494" s="335"/>
    </row>
    <row r="495" spans="2:24" x14ac:dyDescent="0.35">
      <c r="B495" s="334"/>
      <c r="C495" s="335"/>
      <c r="D495" s="336"/>
      <c r="E495" s="336"/>
      <c r="F495" s="335"/>
      <c r="G495" s="335"/>
      <c r="H495" s="335"/>
      <c r="I495" s="335"/>
      <c r="J495" s="335"/>
      <c r="K495" s="335"/>
      <c r="L495" s="335"/>
      <c r="M495" s="335"/>
      <c r="N495" s="335"/>
      <c r="O495" s="335"/>
      <c r="P495" s="335"/>
      <c r="Q495" s="335"/>
      <c r="R495" s="335"/>
      <c r="S495" s="335"/>
      <c r="T495" s="335"/>
      <c r="U495" s="335"/>
      <c r="V495" s="335"/>
      <c r="W495" s="335"/>
      <c r="X495" s="335"/>
    </row>
    <row r="496" spans="2:24" x14ac:dyDescent="0.35">
      <c r="B496" s="334"/>
      <c r="C496" s="335"/>
      <c r="D496" s="336"/>
      <c r="E496" s="336"/>
      <c r="F496" s="335"/>
      <c r="G496" s="335"/>
      <c r="H496" s="335"/>
      <c r="I496" s="335"/>
      <c r="J496" s="335"/>
      <c r="K496" s="335"/>
      <c r="L496" s="335"/>
      <c r="M496" s="335"/>
      <c r="N496" s="335"/>
      <c r="O496" s="335"/>
      <c r="P496" s="335"/>
      <c r="Q496" s="335"/>
      <c r="R496" s="335"/>
      <c r="S496" s="335"/>
      <c r="T496" s="335"/>
      <c r="U496" s="335"/>
      <c r="V496" s="335"/>
      <c r="W496" s="335"/>
      <c r="X496" s="335"/>
    </row>
    <row r="497" spans="2:24" x14ac:dyDescent="0.35">
      <c r="B497" s="334"/>
      <c r="C497" s="335"/>
      <c r="D497" s="336"/>
      <c r="E497" s="336"/>
      <c r="F497" s="335"/>
      <c r="G497" s="335"/>
      <c r="H497" s="335"/>
      <c r="I497" s="335"/>
      <c r="J497" s="335"/>
      <c r="K497" s="335"/>
      <c r="L497" s="335"/>
      <c r="M497" s="335"/>
      <c r="N497" s="335"/>
      <c r="O497" s="335"/>
      <c r="P497" s="335"/>
      <c r="Q497" s="335"/>
      <c r="R497" s="335"/>
      <c r="S497" s="335"/>
      <c r="T497" s="335"/>
      <c r="U497" s="335"/>
      <c r="V497" s="335"/>
      <c r="W497" s="335"/>
      <c r="X497" s="335"/>
    </row>
    <row r="498" spans="2:24" x14ac:dyDescent="0.35">
      <c r="B498" s="334"/>
      <c r="C498" s="335"/>
      <c r="D498" s="336"/>
      <c r="E498" s="336"/>
      <c r="F498" s="335"/>
      <c r="G498" s="335"/>
      <c r="H498" s="335"/>
      <c r="I498" s="335"/>
      <c r="J498" s="335"/>
      <c r="K498" s="335"/>
      <c r="L498" s="335"/>
      <c r="M498" s="335"/>
      <c r="N498" s="335"/>
      <c r="O498" s="335"/>
      <c r="P498" s="335"/>
      <c r="Q498" s="335"/>
      <c r="R498" s="335"/>
      <c r="S498" s="335"/>
      <c r="T498" s="335"/>
      <c r="U498" s="335"/>
      <c r="V498" s="335"/>
      <c r="W498" s="335"/>
      <c r="X498" s="335"/>
    </row>
    <row r="499" spans="2:24" x14ac:dyDescent="0.35">
      <c r="B499" s="334"/>
      <c r="C499" s="335"/>
      <c r="D499" s="336"/>
      <c r="E499" s="336"/>
      <c r="F499" s="335"/>
      <c r="G499" s="335"/>
      <c r="H499" s="335"/>
      <c r="I499" s="335"/>
      <c r="J499" s="335"/>
      <c r="K499" s="335"/>
      <c r="L499" s="335"/>
      <c r="M499" s="335"/>
      <c r="N499" s="335"/>
      <c r="O499" s="335"/>
      <c r="P499" s="335"/>
      <c r="Q499" s="335"/>
      <c r="R499" s="335"/>
      <c r="S499" s="335"/>
      <c r="T499" s="335"/>
      <c r="U499" s="335"/>
      <c r="V499" s="335"/>
      <c r="W499" s="335"/>
      <c r="X499" s="335"/>
    </row>
    <row r="500" spans="2:24" x14ac:dyDescent="0.35">
      <c r="B500" s="334"/>
      <c r="C500" s="335"/>
      <c r="D500" s="336"/>
      <c r="E500" s="336"/>
      <c r="F500" s="335"/>
      <c r="G500" s="335"/>
      <c r="H500" s="335"/>
      <c r="I500" s="335"/>
      <c r="J500" s="335"/>
      <c r="K500" s="335"/>
      <c r="L500" s="335"/>
      <c r="M500" s="335"/>
      <c r="N500" s="335"/>
      <c r="O500" s="335"/>
      <c r="P500" s="335"/>
      <c r="Q500" s="335"/>
      <c r="R500" s="335"/>
      <c r="S500" s="335"/>
      <c r="T500" s="335"/>
      <c r="U500" s="335"/>
      <c r="V500" s="335"/>
      <c r="W500" s="335"/>
      <c r="X500" s="335"/>
    </row>
    <row r="501" spans="2:24" x14ac:dyDescent="0.35">
      <c r="B501" s="334"/>
      <c r="C501" s="335"/>
      <c r="D501" s="336"/>
      <c r="E501" s="336"/>
      <c r="F501" s="335"/>
      <c r="G501" s="335"/>
      <c r="H501" s="335"/>
      <c r="I501" s="335"/>
      <c r="J501" s="335"/>
      <c r="K501" s="335"/>
      <c r="L501" s="335"/>
      <c r="M501" s="335"/>
      <c r="N501" s="335"/>
      <c r="O501" s="335"/>
      <c r="P501" s="335"/>
      <c r="Q501" s="335"/>
      <c r="R501" s="335"/>
      <c r="S501" s="335"/>
      <c r="T501" s="335"/>
      <c r="U501" s="335"/>
      <c r="V501" s="335"/>
      <c r="W501" s="335"/>
      <c r="X501" s="335"/>
    </row>
    <row r="502" spans="2:24" x14ac:dyDescent="0.35">
      <c r="B502" s="334"/>
      <c r="C502" s="335"/>
      <c r="D502" s="336"/>
      <c r="E502" s="336"/>
      <c r="F502" s="335"/>
      <c r="G502" s="335"/>
      <c r="H502" s="335"/>
      <c r="I502" s="335"/>
      <c r="J502" s="335"/>
      <c r="K502" s="335"/>
      <c r="L502" s="335"/>
      <c r="M502" s="335"/>
      <c r="N502" s="335"/>
      <c r="O502" s="335"/>
      <c r="P502" s="335"/>
      <c r="Q502" s="335"/>
      <c r="R502" s="335"/>
      <c r="S502" s="335"/>
      <c r="T502" s="335"/>
      <c r="U502" s="335"/>
      <c r="V502" s="335"/>
      <c r="W502" s="335"/>
      <c r="X502" s="335"/>
    </row>
    <row r="503" spans="2:24" x14ac:dyDescent="0.35">
      <c r="B503" s="334"/>
      <c r="C503" s="335"/>
      <c r="D503" s="336"/>
      <c r="E503" s="336"/>
      <c r="F503" s="335"/>
      <c r="G503" s="335"/>
      <c r="H503" s="335"/>
      <c r="I503" s="335"/>
      <c r="J503" s="335"/>
      <c r="K503" s="335"/>
      <c r="L503" s="335"/>
      <c r="M503" s="335"/>
      <c r="N503" s="335"/>
      <c r="O503" s="335"/>
      <c r="P503" s="335"/>
      <c r="Q503" s="335"/>
      <c r="R503" s="335"/>
      <c r="S503" s="335"/>
      <c r="T503" s="335"/>
      <c r="U503" s="335"/>
      <c r="V503" s="335"/>
      <c r="W503" s="335"/>
      <c r="X503" s="335"/>
    </row>
    <row r="504" spans="2:24" x14ac:dyDescent="0.35">
      <c r="B504" s="334"/>
      <c r="C504" s="335"/>
      <c r="D504" s="336"/>
      <c r="E504" s="336"/>
      <c r="F504" s="335"/>
      <c r="G504" s="335"/>
      <c r="H504" s="335"/>
      <c r="I504" s="335"/>
      <c r="J504" s="335"/>
      <c r="K504" s="335"/>
      <c r="L504" s="335"/>
      <c r="M504" s="335"/>
      <c r="N504" s="335"/>
      <c r="O504" s="335"/>
      <c r="P504" s="335"/>
      <c r="Q504" s="335"/>
      <c r="R504" s="335"/>
      <c r="S504" s="335"/>
      <c r="T504" s="335"/>
      <c r="U504" s="335"/>
      <c r="V504" s="335"/>
      <c r="W504" s="335"/>
      <c r="X504" s="335"/>
    </row>
    <row r="505" spans="2:24" x14ac:dyDescent="0.35">
      <c r="B505" s="334"/>
      <c r="C505" s="335"/>
      <c r="D505" s="336"/>
      <c r="E505" s="336"/>
      <c r="F505" s="335"/>
      <c r="G505" s="335"/>
      <c r="H505" s="335"/>
      <c r="I505" s="335"/>
      <c r="J505" s="335"/>
      <c r="K505" s="335"/>
      <c r="L505" s="335"/>
      <c r="M505" s="335"/>
      <c r="N505" s="335"/>
      <c r="O505" s="335"/>
      <c r="P505" s="335"/>
      <c r="Q505" s="335"/>
      <c r="R505" s="335"/>
      <c r="S505" s="335"/>
      <c r="T505" s="335"/>
      <c r="U505" s="335"/>
      <c r="V505" s="335"/>
      <c r="W505" s="335"/>
      <c r="X505" s="335"/>
    </row>
    <row r="506" spans="2:24" x14ac:dyDescent="0.35">
      <c r="B506" s="334"/>
      <c r="C506" s="335"/>
      <c r="D506" s="336"/>
      <c r="E506" s="336"/>
      <c r="F506" s="335"/>
      <c r="G506" s="335"/>
      <c r="H506" s="335"/>
      <c r="I506" s="335"/>
      <c r="J506" s="335"/>
      <c r="K506" s="335"/>
      <c r="L506" s="335"/>
      <c r="M506" s="335"/>
      <c r="N506" s="335"/>
      <c r="O506" s="335"/>
      <c r="P506" s="335"/>
      <c r="Q506" s="335"/>
      <c r="R506" s="335"/>
      <c r="S506" s="335"/>
      <c r="T506" s="335"/>
      <c r="U506" s="335"/>
      <c r="V506" s="335"/>
      <c r="W506" s="335"/>
      <c r="X506" s="335"/>
    </row>
    <row r="507" spans="2:24" x14ac:dyDescent="0.35">
      <c r="B507" s="334"/>
      <c r="C507" s="335"/>
      <c r="D507" s="336"/>
      <c r="E507" s="336"/>
      <c r="F507" s="335"/>
      <c r="G507" s="335"/>
      <c r="H507" s="335"/>
      <c r="I507" s="335"/>
      <c r="J507" s="335"/>
      <c r="K507" s="335"/>
      <c r="L507" s="335"/>
      <c r="M507" s="335"/>
      <c r="N507" s="335"/>
      <c r="O507" s="335"/>
      <c r="P507" s="335"/>
      <c r="Q507" s="335"/>
      <c r="R507" s="335"/>
      <c r="S507" s="335"/>
      <c r="T507" s="335"/>
      <c r="U507" s="335"/>
      <c r="V507" s="335"/>
      <c r="W507" s="335"/>
      <c r="X507" s="335"/>
    </row>
    <row r="508" spans="2:24" x14ac:dyDescent="0.35">
      <c r="B508" s="334"/>
      <c r="C508" s="335"/>
      <c r="D508" s="336"/>
      <c r="E508" s="336"/>
      <c r="F508" s="335"/>
      <c r="G508" s="335"/>
      <c r="H508" s="335"/>
      <c r="I508" s="335"/>
      <c r="J508" s="335"/>
      <c r="K508" s="335"/>
      <c r="L508" s="335"/>
      <c r="M508" s="335"/>
      <c r="N508" s="335"/>
      <c r="O508" s="335"/>
      <c r="P508" s="335"/>
      <c r="Q508" s="335"/>
      <c r="R508" s="335"/>
      <c r="S508" s="335"/>
      <c r="T508" s="335"/>
      <c r="U508" s="335"/>
      <c r="V508" s="335"/>
      <c r="W508" s="335"/>
      <c r="X508" s="335"/>
    </row>
    <row r="509" spans="2:24" x14ac:dyDescent="0.35">
      <c r="B509" s="334"/>
      <c r="C509" s="335"/>
      <c r="D509" s="336"/>
      <c r="E509" s="336"/>
      <c r="F509" s="335"/>
      <c r="G509" s="335"/>
      <c r="H509" s="335"/>
      <c r="I509" s="335"/>
      <c r="J509" s="335"/>
      <c r="K509" s="335"/>
      <c r="L509" s="335"/>
      <c r="M509" s="335"/>
      <c r="N509" s="335"/>
      <c r="O509" s="335"/>
      <c r="P509" s="335"/>
      <c r="Q509" s="335"/>
      <c r="R509" s="335"/>
      <c r="S509" s="335"/>
      <c r="T509" s="335"/>
      <c r="U509" s="335"/>
      <c r="V509" s="335"/>
      <c r="W509" s="335"/>
      <c r="X509" s="335"/>
    </row>
    <row r="510" spans="2:24" x14ac:dyDescent="0.35">
      <c r="B510" s="334"/>
      <c r="C510" s="335"/>
      <c r="D510" s="336"/>
      <c r="E510" s="336"/>
      <c r="F510" s="335"/>
      <c r="G510" s="335"/>
      <c r="H510" s="335"/>
      <c r="I510" s="335"/>
      <c r="J510" s="335"/>
      <c r="K510" s="335"/>
      <c r="L510" s="335"/>
      <c r="M510" s="335"/>
      <c r="N510" s="335"/>
      <c r="O510" s="335"/>
      <c r="P510" s="335"/>
      <c r="Q510" s="335"/>
      <c r="R510" s="335"/>
      <c r="S510" s="335"/>
      <c r="T510" s="335"/>
      <c r="U510" s="335"/>
      <c r="V510" s="335"/>
      <c r="W510" s="335"/>
      <c r="X510" s="335"/>
    </row>
    <row r="511" spans="2:24" x14ac:dyDescent="0.35">
      <c r="B511" s="334"/>
      <c r="C511" s="335"/>
      <c r="D511" s="336"/>
      <c r="E511" s="336"/>
      <c r="F511" s="335"/>
      <c r="G511" s="335"/>
      <c r="H511" s="335"/>
      <c r="I511" s="335"/>
      <c r="J511" s="335"/>
      <c r="K511" s="335"/>
      <c r="L511" s="335"/>
      <c r="M511" s="335"/>
      <c r="N511" s="335"/>
      <c r="O511" s="335"/>
      <c r="P511" s="335"/>
      <c r="Q511" s="335"/>
      <c r="R511" s="335"/>
      <c r="S511" s="335"/>
      <c r="T511" s="335"/>
      <c r="U511" s="335"/>
      <c r="V511" s="335"/>
      <c r="W511" s="335"/>
      <c r="X511" s="335"/>
    </row>
    <row r="512" spans="2:24" x14ac:dyDescent="0.35">
      <c r="B512" s="334"/>
      <c r="C512" s="335"/>
      <c r="D512" s="336"/>
      <c r="E512" s="336"/>
      <c r="F512" s="335"/>
      <c r="G512" s="335"/>
      <c r="H512" s="335"/>
      <c r="I512" s="335"/>
      <c r="J512" s="335"/>
      <c r="K512" s="335"/>
      <c r="L512" s="335"/>
      <c r="M512" s="335"/>
      <c r="N512" s="335"/>
      <c r="O512" s="335"/>
      <c r="P512" s="335"/>
      <c r="Q512" s="335"/>
      <c r="R512" s="335"/>
      <c r="S512" s="335"/>
      <c r="T512" s="335"/>
      <c r="U512" s="335"/>
      <c r="V512" s="335"/>
      <c r="W512" s="335"/>
      <c r="X512" s="335"/>
    </row>
    <row r="513" spans="2:24" x14ac:dyDescent="0.35">
      <c r="B513" s="334"/>
      <c r="C513" s="335"/>
      <c r="D513" s="336"/>
      <c r="E513" s="336"/>
      <c r="F513" s="335"/>
      <c r="G513" s="335"/>
      <c r="H513" s="335"/>
      <c r="I513" s="335"/>
      <c r="J513" s="335"/>
      <c r="K513" s="335"/>
      <c r="L513" s="335"/>
      <c r="M513" s="335"/>
      <c r="N513" s="335"/>
      <c r="O513" s="335"/>
      <c r="P513" s="335"/>
      <c r="Q513" s="335"/>
      <c r="R513" s="335"/>
      <c r="S513" s="335"/>
      <c r="T513" s="335"/>
      <c r="U513" s="335"/>
      <c r="V513" s="335"/>
      <c r="W513" s="335"/>
      <c r="X513" s="335"/>
    </row>
    <row r="514" spans="2:24" x14ac:dyDescent="0.35">
      <c r="B514" s="334"/>
      <c r="C514" s="335"/>
      <c r="D514" s="336"/>
      <c r="E514" s="336"/>
      <c r="F514" s="335"/>
      <c r="G514" s="335"/>
      <c r="H514" s="335"/>
      <c r="I514" s="335"/>
      <c r="J514" s="335"/>
      <c r="K514" s="335"/>
      <c r="L514" s="335"/>
      <c r="M514" s="335"/>
      <c r="N514" s="335"/>
      <c r="O514" s="335"/>
      <c r="P514" s="335"/>
      <c r="Q514" s="335"/>
      <c r="R514" s="335"/>
      <c r="S514" s="335"/>
      <c r="T514" s="335"/>
      <c r="U514" s="335"/>
      <c r="V514" s="335"/>
      <c r="W514" s="335"/>
      <c r="X514" s="335"/>
    </row>
    <row r="515" spans="2:24" x14ac:dyDescent="0.35">
      <c r="B515" s="334"/>
      <c r="C515" s="335"/>
      <c r="D515" s="336"/>
      <c r="E515" s="336"/>
      <c r="F515" s="335"/>
      <c r="G515" s="335"/>
      <c r="H515" s="335"/>
      <c r="I515" s="335"/>
      <c r="J515" s="335"/>
      <c r="K515" s="335"/>
      <c r="L515" s="335"/>
      <c r="M515" s="335"/>
      <c r="N515" s="335"/>
      <c r="O515" s="335"/>
      <c r="P515" s="335"/>
      <c r="Q515" s="335"/>
      <c r="R515" s="335"/>
      <c r="S515" s="335"/>
      <c r="T515" s="335"/>
      <c r="U515" s="335"/>
      <c r="V515" s="335"/>
      <c r="W515" s="335"/>
      <c r="X515" s="335"/>
    </row>
    <row r="516" spans="2:24" x14ac:dyDescent="0.35">
      <c r="B516" s="334"/>
      <c r="C516" s="335"/>
      <c r="D516" s="336"/>
      <c r="E516" s="336"/>
      <c r="F516" s="335"/>
      <c r="G516" s="335"/>
      <c r="H516" s="335"/>
      <c r="I516" s="335"/>
      <c r="J516" s="335"/>
      <c r="K516" s="335"/>
      <c r="L516" s="335"/>
      <c r="M516" s="335"/>
      <c r="N516" s="335"/>
      <c r="O516" s="335"/>
      <c r="P516" s="335"/>
      <c r="Q516" s="335"/>
      <c r="R516" s="335"/>
      <c r="S516" s="335"/>
      <c r="T516" s="335"/>
      <c r="U516" s="335"/>
      <c r="V516" s="335"/>
      <c r="W516" s="335"/>
      <c r="X516" s="335"/>
    </row>
    <row r="517" spans="2:24" x14ac:dyDescent="0.35">
      <c r="B517" s="334"/>
      <c r="C517" s="335"/>
      <c r="D517" s="336"/>
      <c r="E517" s="336"/>
      <c r="F517" s="335"/>
      <c r="G517" s="335"/>
      <c r="H517" s="335"/>
      <c r="I517" s="335"/>
      <c r="J517" s="335"/>
      <c r="K517" s="335"/>
      <c r="L517" s="335"/>
      <c r="M517" s="335"/>
      <c r="N517" s="335"/>
      <c r="O517" s="335"/>
      <c r="P517" s="335"/>
      <c r="Q517" s="335"/>
      <c r="R517" s="335"/>
      <c r="S517" s="335"/>
      <c r="T517" s="335"/>
      <c r="U517" s="335"/>
      <c r="V517" s="335"/>
      <c r="W517" s="335"/>
      <c r="X517" s="335"/>
    </row>
    <row r="518" spans="2:24" x14ac:dyDescent="0.35">
      <c r="B518" s="334"/>
      <c r="C518" s="335"/>
      <c r="D518" s="336"/>
      <c r="E518" s="336"/>
      <c r="F518" s="335"/>
      <c r="G518" s="335"/>
      <c r="H518" s="335"/>
      <c r="I518" s="335"/>
      <c r="J518" s="335"/>
      <c r="K518" s="335"/>
      <c r="L518" s="335"/>
      <c r="M518" s="335"/>
      <c r="N518" s="335"/>
      <c r="O518" s="335"/>
      <c r="P518" s="335"/>
      <c r="Q518" s="335"/>
      <c r="R518" s="335"/>
      <c r="S518" s="335"/>
      <c r="T518" s="335"/>
      <c r="U518" s="335"/>
      <c r="V518" s="335"/>
      <c r="W518" s="335"/>
      <c r="X518" s="335"/>
    </row>
    <row r="519" spans="2:24" x14ac:dyDescent="0.35">
      <c r="B519" s="334"/>
      <c r="C519" s="335"/>
      <c r="D519" s="336"/>
      <c r="E519" s="336"/>
      <c r="F519" s="335"/>
      <c r="G519" s="335"/>
      <c r="H519" s="335"/>
      <c r="I519" s="335"/>
      <c r="J519" s="335"/>
      <c r="K519" s="335"/>
      <c r="L519" s="335"/>
      <c r="M519" s="335"/>
      <c r="N519" s="335"/>
      <c r="O519" s="335"/>
      <c r="P519" s="335"/>
      <c r="Q519" s="335"/>
      <c r="R519" s="335"/>
      <c r="S519" s="335"/>
      <c r="T519" s="335"/>
      <c r="U519" s="335"/>
      <c r="V519" s="335"/>
      <c r="W519" s="335"/>
      <c r="X519" s="335"/>
    </row>
    <row r="520" spans="2:24" x14ac:dyDescent="0.35">
      <c r="B520" s="334"/>
      <c r="C520" s="335"/>
      <c r="D520" s="336"/>
      <c r="E520" s="336"/>
      <c r="F520" s="335"/>
      <c r="G520" s="335"/>
      <c r="H520" s="335"/>
      <c r="I520" s="335"/>
      <c r="J520" s="335"/>
      <c r="K520" s="335"/>
      <c r="L520" s="335"/>
      <c r="M520" s="335"/>
      <c r="N520" s="335"/>
      <c r="O520" s="335"/>
      <c r="P520" s="335"/>
      <c r="Q520" s="335"/>
      <c r="R520" s="335"/>
      <c r="S520" s="335"/>
      <c r="T520" s="335"/>
      <c r="U520" s="335"/>
      <c r="V520" s="335"/>
      <c r="W520" s="335"/>
      <c r="X520" s="335"/>
    </row>
    <row r="521" spans="2:24" x14ac:dyDescent="0.35">
      <c r="B521" s="334"/>
      <c r="C521" s="335"/>
      <c r="D521" s="336"/>
      <c r="E521" s="336"/>
      <c r="F521" s="335"/>
      <c r="G521" s="335"/>
      <c r="H521" s="335"/>
      <c r="I521" s="335"/>
      <c r="J521" s="335"/>
      <c r="K521" s="335"/>
      <c r="L521" s="335"/>
      <c r="M521" s="335"/>
      <c r="N521" s="335"/>
      <c r="O521" s="335"/>
      <c r="P521" s="335"/>
      <c r="Q521" s="335"/>
      <c r="R521" s="335"/>
      <c r="S521" s="335"/>
      <c r="T521" s="335"/>
      <c r="U521" s="335"/>
      <c r="V521" s="335"/>
      <c r="W521" s="335"/>
      <c r="X521" s="335"/>
    </row>
    <row r="522" spans="2:24" x14ac:dyDescent="0.35">
      <c r="B522" s="334"/>
      <c r="C522" s="335"/>
      <c r="D522" s="336"/>
      <c r="E522" s="336"/>
      <c r="F522" s="335"/>
      <c r="G522" s="335"/>
      <c r="H522" s="335"/>
      <c r="I522" s="335"/>
      <c r="J522" s="335"/>
      <c r="K522" s="335"/>
      <c r="L522" s="335"/>
      <c r="M522" s="335"/>
      <c r="N522" s="335"/>
      <c r="O522" s="335"/>
      <c r="P522" s="335"/>
      <c r="Q522" s="335"/>
      <c r="R522" s="335"/>
      <c r="S522" s="335"/>
      <c r="T522" s="335"/>
      <c r="U522" s="335"/>
      <c r="V522" s="335"/>
      <c r="W522" s="335"/>
      <c r="X522" s="335"/>
    </row>
    <row r="523" spans="2:24" x14ac:dyDescent="0.35">
      <c r="B523" s="334"/>
      <c r="C523" s="335"/>
      <c r="D523" s="336"/>
      <c r="E523" s="336"/>
      <c r="F523" s="335"/>
      <c r="G523" s="335"/>
      <c r="H523" s="335"/>
      <c r="I523" s="335"/>
      <c r="J523" s="335"/>
      <c r="K523" s="335"/>
      <c r="L523" s="335"/>
      <c r="M523" s="335"/>
      <c r="N523" s="335"/>
      <c r="O523" s="335"/>
      <c r="P523" s="335"/>
      <c r="Q523" s="335"/>
      <c r="R523" s="335"/>
      <c r="S523" s="335"/>
      <c r="T523" s="335"/>
      <c r="U523" s="335"/>
      <c r="V523" s="335"/>
      <c r="W523" s="335"/>
      <c r="X523" s="335"/>
    </row>
    <row r="524" spans="2:24" x14ac:dyDescent="0.35">
      <c r="B524" s="334"/>
      <c r="C524" s="335"/>
      <c r="D524" s="336"/>
      <c r="E524" s="336"/>
      <c r="F524" s="335"/>
      <c r="G524" s="335"/>
      <c r="H524" s="335"/>
      <c r="I524" s="335"/>
      <c r="J524" s="335"/>
      <c r="K524" s="335"/>
      <c r="L524" s="335"/>
      <c r="M524" s="335"/>
      <c r="N524" s="335"/>
      <c r="O524" s="335"/>
      <c r="P524" s="335"/>
      <c r="Q524" s="335"/>
      <c r="R524" s="335"/>
      <c r="S524" s="335"/>
      <c r="T524" s="335"/>
      <c r="U524" s="335"/>
      <c r="V524" s="335"/>
      <c r="W524" s="335"/>
      <c r="X524" s="335"/>
    </row>
    <row r="525" spans="2:24" x14ac:dyDescent="0.35">
      <c r="B525" s="334"/>
      <c r="C525" s="335"/>
      <c r="D525" s="336"/>
      <c r="E525" s="336"/>
      <c r="F525" s="335"/>
      <c r="G525" s="335"/>
      <c r="H525" s="335"/>
      <c r="I525" s="335"/>
      <c r="J525" s="335"/>
      <c r="K525" s="335"/>
      <c r="L525" s="335"/>
      <c r="M525" s="335"/>
      <c r="N525" s="335"/>
      <c r="O525" s="335"/>
      <c r="P525" s="335"/>
      <c r="Q525" s="335"/>
      <c r="R525" s="335"/>
      <c r="S525" s="335"/>
      <c r="T525" s="335"/>
      <c r="U525" s="335"/>
      <c r="V525" s="335"/>
      <c r="W525" s="335"/>
      <c r="X525" s="335"/>
    </row>
    <row r="526" spans="2:24" x14ac:dyDescent="0.35">
      <c r="B526" s="334"/>
      <c r="C526" s="335"/>
      <c r="D526" s="336"/>
      <c r="E526" s="336"/>
      <c r="F526" s="335"/>
      <c r="G526" s="335"/>
      <c r="H526" s="335"/>
      <c r="I526" s="335"/>
      <c r="J526" s="335"/>
      <c r="K526" s="335"/>
      <c r="L526" s="335"/>
      <c r="M526" s="335"/>
      <c r="N526" s="335"/>
      <c r="O526" s="335"/>
      <c r="P526" s="335"/>
      <c r="Q526" s="335"/>
      <c r="R526" s="335"/>
      <c r="S526" s="335"/>
      <c r="T526" s="335"/>
      <c r="U526" s="335"/>
      <c r="V526" s="335"/>
      <c r="W526" s="335"/>
      <c r="X526" s="335"/>
    </row>
    <row r="527" spans="2:24" x14ac:dyDescent="0.35">
      <c r="B527" s="334"/>
      <c r="C527" s="335"/>
      <c r="D527" s="336"/>
      <c r="E527" s="336"/>
      <c r="F527" s="335"/>
      <c r="G527" s="335"/>
      <c r="H527" s="335"/>
      <c r="I527" s="335"/>
      <c r="J527" s="335"/>
      <c r="K527" s="335"/>
      <c r="L527" s="335"/>
      <c r="M527" s="335"/>
      <c r="N527" s="335"/>
      <c r="O527" s="335"/>
      <c r="P527" s="335"/>
      <c r="Q527" s="335"/>
      <c r="R527" s="335"/>
      <c r="S527" s="335"/>
      <c r="T527" s="335"/>
      <c r="U527" s="335"/>
      <c r="V527" s="335"/>
      <c r="W527" s="335"/>
      <c r="X527" s="335"/>
    </row>
    <row r="528" spans="2:24" x14ac:dyDescent="0.35">
      <c r="B528" s="334"/>
      <c r="C528" s="335"/>
      <c r="D528" s="336"/>
      <c r="E528" s="336"/>
      <c r="F528" s="335"/>
      <c r="G528" s="335"/>
      <c r="H528" s="335"/>
      <c r="I528" s="335"/>
      <c r="J528" s="335"/>
      <c r="K528" s="335"/>
      <c r="L528" s="335"/>
      <c r="M528" s="335"/>
      <c r="N528" s="335"/>
      <c r="O528" s="335"/>
      <c r="P528" s="335"/>
      <c r="Q528" s="335"/>
      <c r="R528" s="335"/>
      <c r="S528" s="335"/>
      <c r="T528" s="335"/>
      <c r="U528" s="335"/>
      <c r="V528" s="335"/>
      <c r="W528" s="335"/>
      <c r="X528" s="335"/>
    </row>
    <row r="529" spans="2:24" x14ac:dyDescent="0.35">
      <c r="B529" s="334"/>
      <c r="C529" s="335"/>
      <c r="D529" s="336"/>
      <c r="E529" s="336"/>
      <c r="F529" s="335"/>
      <c r="G529" s="335"/>
      <c r="H529" s="335"/>
      <c r="I529" s="335"/>
      <c r="J529" s="335"/>
      <c r="K529" s="335"/>
      <c r="L529" s="335"/>
      <c r="M529" s="335"/>
      <c r="N529" s="335"/>
      <c r="O529" s="335"/>
      <c r="P529" s="335"/>
      <c r="Q529" s="335"/>
      <c r="R529" s="335"/>
      <c r="S529" s="335"/>
      <c r="T529" s="335"/>
      <c r="U529" s="335"/>
      <c r="V529" s="335"/>
      <c r="W529" s="335"/>
      <c r="X529" s="335"/>
    </row>
    <row r="530" spans="2:24" x14ac:dyDescent="0.35">
      <c r="B530" s="334"/>
      <c r="C530" s="335"/>
      <c r="D530" s="336"/>
      <c r="E530" s="336"/>
      <c r="F530" s="335"/>
      <c r="G530" s="335"/>
      <c r="H530" s="335"/>
      <c r="I530" s="335"/>
      <c r="J530" s="335"/>
      <c r="K530" s="335"/>
      <c r="L530" s="335"/>
      <c r="M530" s="335"/>
      <c r="N530" s="335"/>
      <c r="O530" s="335"/>
      <c r="P530" s="335"/>
      <c r="Q530" s="335"/>
      <c r="R530" s="335"/>
      <c r="S530" s="335"/>
      <c r="T530" s="335"/>
      <c r="U530" s="335"/>
      <c r="V530" s="335"/>
      <c r="W530" s="335"/>
      <c r="X530" s="335"/>
    </row>
    <row r="531" spans="2:24" x14ac:dyDescent="0.35">
      <c r="B531" s="334"/>
      <c r="C531" s="335"/>
      <c r="D531" s="336"/>
      <c r="E531" s="336"/>
      <c r="F531" s="335"/>
      <c r="G531" s="335"/>
      <c r="H531" s="335"/>
      <c r="I531" s="335"/>
      <c r="J531" s="335"/>
      <c r="K531" s="335"/>
      <c r="L531" s="335"/>
      <c r="M531" s="335"/>
      <c r="N531" s="335"/>
      <c r="O531" s="335"/>
      <c r="P531" s="335"/>
      <c r="Q531" s="335"/>
      <c r="R531" s="335"/>
      <c r="S531" s="335"/>
      <c r="T531" s="335"/>
      <c r="U531" s="335"/>
      <c r="V531" s="335"/>
      <c r="W531" s="335"/>
      <c r="X531" s="335"/>
    </row>
    <row r="532" spans="2:24" x14ac:dyDescent="0.35">
      <c r="B532" s="334"/>
      <c r="C532" s="335"/>
      <c r="D532" s="336"/>
      <c r="E532" s="336"/>
      <c r="F532" s="335"/>
      <c r="G532" s="335"/>
      <c r="H532" s="335"/>
      <c r="I532" s="335"/>
      <c r="J532" s="335"/>
      <c r="K532" s="335"/>
      <c r="L532" s="335"/>
      <c r="M532" s="335"/>
      <c r="N532" s="335"/>
      <c r="O532" s="335"/>
      <c r="P532" s="335"/>
      <c r="Q532" s="335"/>
      <c r="R532" s="335"/>
      <c r="S532" s="335"/>
      <c r="T532" s="335"/>
      <c r="U532" s="335"/>
      <c r="V532" s="335"/>
      <c r="W532" s="335"/>
      <c r="X532" s="335"/>
    </row>
    <row r="533" spans="2:24" x14ac:dyDescent="0.35">
      <c r="B533" s="334"/>
      <c r="C533" s="335"/>
      <c r="D533" s="336"/>
      <c r="E533" s="336"/>
      <c r="F533" s="335"/>
      <c r="G533" s="335"/>
      <c r="H533" s="335"/>
      <c r="I533" s="335"/>
      <c r="J533" s="335"/>
      <c r="K533" s="335"/>
      <c r="L533" s="335"/>
      <c r="M533" s="335"/>
      <c r="N533" s="335"/>
      <c r="O533" s="335"/>
      <c r="P533" s="335"/>
      <c r="Q533" s="335"/>
      <c r="R533" s="335"/>
      <c r="S533" s="335"/>
      <c r="T533" s="335"/>
      <c r="U533" s="335"/>
      <c r="V533" s="335"/>
      <c r="W533" s="335"/>
      <c r="X533" s="335"/>
    </row>
    <row r="534" spans="2:24" x14ac:dyDescent="0.35">
      <c r="B534" s="334"/>
      <c r="C534" s="335"/>
      <c r="D534" s="336"/>
      <c r="E534" s="336"/>
      <c r="F534" s="335"/>
      <c r="G534" s="335"/>
      <c r="H534" s="335"/>
      <c r="I534" s="335"/>
      <c r="J534" s="335"/>
      <c r="K534" s="335"/>
      <c r="L534" s="335"/>
      <c r="M534" s="335"/>
      <c r="N534" s="335"/>
      <c r="O534" s="335"/>
      <c r="P534" s="335"/>
      <c r="Q534" s="335"/>
      <c r="R534" s="335"/>
      <c r="S534" s="335"/>
      <c r="T534" s="335"/>
      <c r="U534" s="335"/>
      <c r="V534" s="335"/>
      <c r="W534" s="335"/>
      <c r="X534" s="335"/>
    </row>
    <row r="535" spans="2:24" x14ac:dyDescent="0.35">
      <c r="B535" s="334"/>
      <c r="C535" s="335"/>
      <c r="D535" s="336"/>
      <c r="E535" s="336"/>
      <c r="F535" s="335"/>
      <c r="G535" s="335"/>
      <c r="H535" s="335"/>
      <c r="I535" s="335"/>
      <c r="J535" s="335"/>
      <c r="K535" s="335"/>
      <c r="L535" s="335"/>
      <c r="M535" s="335"/>
      <c r="N535" s="335"/>
      <c r="O535" s="335"/>
      <c r="P535" s="335"/>
      <c r="Q535" s="335"/>
      <c r="R535" s="335"/>
      <c r="S535" s="335"/>
      <c r="T535" s="335"/>
      <c r="U535" s="335"/>
      <c r="V535" s="335"/>
      <c r="W535" s="335"/>
      <c r="X535" s="335"/>
    </row>
    <row r="536" spans="2:24" x14ac:dyDescent="0.35">
      <c r="B536" s="334"/>
      <c r="C536" s="335"/>
      <c r="D536" s="336"/>
      <c r="E536" s="336"/>
      <c r="F536" s="335"/>
      <c r="G536" s="335"/>
      <c r="H536" s="335"/>
      <c r="I536" s="335"/>
      <c r="J536" s="335"/>
      <c r="K536" s="335"/>
      <c r="L536" s="335"/>
      <c r="M536" s="335"/>
      <c r="N536" s="335"/>
      <c r="O536" s="335"/>
      <c r="P536" s="335"/>
      <c r="Q536" s="335"/>
      <c r="R536" s="335"/>
      <c r="S536" s="335"/>
      <c r="T536" s="335"/>
      <c r="U536" s="335"/>
      <c r="V536" s="335"/>
      <c r="W536" s="335"/>
      <c r="X536" s="335"/>
    </row>
    <row r="537" spans="2:24" x14ac:dyDescent="0.35">
      <c r="B537" s="334"/>
      <c r="C537" s="335"/>
      <c r="D537" s="336"/>
      <c r="E537" s="336"/>
      <c r="F537" s="335"/>
      <c r="G537" s="335"/>
      <c r="H537" s="335"/>
      <c r="I537" s="335"/>
      <c r="J537" s="335"/>
      <c r="K537" s="335"/>
      <c r="L537" s="335"/>
      <c r="M537" s="335"/>
      <c r="N537" s="335"/>
      <c r="O537" s="335"/>
      <c r="P537" s="335"/>
      <c r="Q537" s="335"/>
      <c r="R537" s="335"/>
      <c r="S537" s="335"/>
      <c r="T537" s="335"/>
      <c r="U537" s="335"/>
      <c r="V537" s="335"/>
      <c r="W537" s="335"/>
      <c r="X537" s="335"/>
    </row>
    <row r="538" spans="2:24" x14ac:dyDescent="0.35">
      <c r="B538" s="334"/>
      <c r="C538" s="335"/>
      <c r="D538" s="336"/>
      <c r="E538" s="336"/>
      <c r="F538" s="335"/>
      <c r="G538" s="335"/>
      <c r="H538" s="335"/>
      <c r="I538" s="335"/>
      <c r="J538" s="335"/>
      <c r="K538" s="335"/>
      <c r="L538" s="335"/>
      <c r="M538" s="335"/>
      <c r="N538" s="335"/>
      <c r="O538" s="335"/>
      <c r="P538" s="335"/>
      <c r="Q538" s="335"/>
      <c r="R538" s="335"/>
      <c r="S538" s="335"/>
      <c r="T538" s="335"/>
      <c r="U538" s="335"/>
      <c r="V538" s="335"/>
      <c r="W538" s="335"/>
      <c r="X538" s="335"/>
    </row>
    <row r="539" spans="2:24" x14ac:dyDescent="0.35">
      <c r="B539" s="334"/>
      <c r="C539" s="335"/>
      <c r="D539" s="336"/>
      <c r="E539" s="336"/>
      <c r="F539" s="335"/>
      <c r="G539" s="335"/>
      <c r="H539" s="335"/>
      <c r="I539" s="335"/>
      <c r="J539" s="335"/>
      <c r="K539" s="335"/>
      <c r="L539" s="335"/>
      <c r="M539" s="335"/>
      <c r="N539" s="335"/>
      <c r="O539" s="335"/>
      <c r="P539" s="335"/>
      <c r="Q539" s="335"/>
      <c r="R539" s="335"/>
      <c r="S539" s="335"/>
      <c r="T539" s="335"/>
      <c r="U539" s="335"/>
      <c r="V539" s="335"/>
      <c r="W539" s="335"/>
      <c r="X539" s="335"/>
    </row>
    <row r="540" spans="2:24" x14ac:dyDescent="0.35">
      <c r="B540" s="334"/>
      <c r="C540" s="335"/>
      <c r="D540" s="336"/>
      <c r="E540" s="336"/>
      <c r="F540" s="335"/>
      <c r="G540" s="335"/>
      <c r="H540" s="335"/>
      <c r="I540" s="335"/>
      <c r="J540" s="335"/>
      <c r="K540" s="335"/>
      <c r="L540" s="335"/>
      <c r="M540" s="335"/>
      <c r="N540" s="335"/>
      <c r="O540" s="335"/>
      <c r="P540" s="335"/>
      <c r="Q540" s="335"/>
      <c r="R540" s="335"/>
      <c r="S540" s="335"/>
      <c r="T540" s="335"/>
      <c r="U540" s="335"/>
      <c r="V540" s="335"/>
      <c r="W540" s="335"/>
      <c r="X540" s="335"/>
    </row>
    <row r="541" spans="2:24" x14ac:dyDescent="0.35">
      <c r="B541" s="334"/>
      <c r="C541" s="335"/>
      <c r="D541" s="336"/>
      <c r="E541" s="336"/>
      <c r="F541" s="335"/>
      <c r="G541" s="335"/>
      <c r="H541" s="335"/>
      <c r="I541" s="335"/>
      <c r="J541" s="335"/>
      <c r="K541" s="335"/>
      <c r="L541" s="335"/>
      <c r="M541" s="335"/>
      <c r="N541" s="335"/>
      <c r="O541" s="335"/>
      <c r="P541" s="335"/>
      <c r="Q541" s="335"/>
      <c r="R541" s="335"/>
      <c r="S541" s="335"/>
      <c r="T541" s="335"/>
      <c r="U541" s="335"/>
      <c r="V541" s="335"/>
      <c r="W541" s="335"/>
      <c r="X541" s="335"/>
    </row>
    <row r="542" spans="2:24" x14ac:dyDescent="0.35">
      <c r="B542" s="334"/>
      <c r="C542" s="335"/>
      <c r="D542" s="336"/>
      <c r="E542" s="336"/>
      <c r="F542" s="335"/>
      <c r="G542" s="335"/>
      <c r="H542" s="335"/>
      <c r="I542" s="335"/>
      <c r="J542" s="335"/>
      <c r="K542" s="335"/>
      <c r="L542" s="335"/>
      <c r="M542" s="335"/>
      <c r="N542" s="335"/>
      <c r="O542" s="335"/>
      <c r="P542" s="335"/>
      <c r="Q542" s="335"/>
      <c r="R542" s="335"/>
      <c r="S542" s="335"/>
      <c r="T542" s="335"/>
      <c r="U542" s="335"/>
      <c r="V542" s="335"/>
      <c r="W542" s="335"/>
      <c r="X542" s="335"/>
    </row>
    <row r="543" spans="2:24" x14ac:dyDescent="0.35">
      <c r="B543" s="334"/>
      <c r="C543" s="335"/>
      <c r="D543" s="336"/>
      <c r="E543" s="336"/>
      <c r="F543" s="335"/>
      <c r="G543" s="335"/>
      <c r="H543" s="335"/>
      <c r="I543" s="335"/>
      <c r="J543" s="335"/>
      <c r="K543" s="335"/>
      <c r="L543" s="335"/>
      <c r="M543" s="335"/>
      <c r="N543" s="335"/>
      <c r="O543" s="335"/>
      <c r="P543" s="335"/>
      <c r="Q543" s="335"/>
      <c r="R543" s="335"/>
      <c r="S543" s="335"/>
      <c r="T543" s="335"/>
      <c r="U543" s="335"/>
      <c r="V543" s="335"/>
      <c r="W543" s="335"/>
      <c r="X543" s="335"/>
    </row>
    <row r="544" spans="2:24" x14ac:dyDescent="0.35">
      <c r="B544" s="334"/>
      <c r="C544" s="335"/>
      <c r="D544" s="336"/>
      <c r="E544" s="336"/>
      <c r="F544" s="335"/>
      <c r="G544" s="335"/>
      <c r="H544" s="335"/>
      <c r="I544" s="335"/>
      <c r="J544" s="335"/>
      <c r="K544" s="335"/>
      <c r="L544" s="335"/>
      <c r="M544" s="335"/>
      <c r="N544" s="335"/>
      <c r="O544" s="335"/>
      <c r="P544" s="335"/>
      <c r="Q544" s="335"/>
      <c r="R544" s="335"/>
      <c r="S544" s="335"/>
      <c r="T544" s="335"/>
      <c r="U544" s="335"/>
      <c r="V544" s="335"/>
      <c r="W544" s="335"/>
      <c r="X544" s="335"/>
    </row>
    <row r="545" spans="2:24" x14ac:dyDescent="0.35">
      <c r="B545" s="334"/>
      <c r="C545" s="335"/>
      <c r="D545" s="336"/>
      <c r="E545" s="336"/>
      <c r="F545" s="335"/>
      <c r="G545" s="335"/>
      <c r="H545" s="335"/>
      <c r="I545" s="335"/>
      <c r="J545" s="335"/>
      <c r="K545" s="335"/>
      <c r="L545" s="335"/>
      <c r="M545" s="335"/>
      <c r="N545" s="335"/>
      <c r="O545" s="335"/>
      <c r="P545" s="335"/>
      <c r="Q545" s="335"/>
      <c r="R545" s="335"/>
      <c r="S545" s="335"/>
      <c r="T545" s="335"/>
      <c r="U545" s="335"/>
      <c r="V545" s="335"/>
      <c r="W545" s="335"/>
      <c r="X545" s="335"/>
    </row>
    <row r="546" spans="2:24" x14ac:dyDescent="0.35">
      <c r="B546" s="334"/>
      <c r="C546" s="335"/>
      <c r="D546" s="336"/>
      <c r="E546" s="336"/>
      <c r="F546" s="335"/>
      <c r="G546" s="335"/>
      <c r="H546" s="335"/>
      <c r="I546" s="335"/>
      <c r="J546" s="335"/>
      <c r="K546" s="335"/>
      <c r="L546" s="335"/>
      <c r="M546" s="335"/>
      <c r="N546" s="335"/>
      <c r="O546" s="335"/>
      <c r="P546" s="335"/>
      <c r="Q546" s="335"/>
      <c r="R546" s="335"/>
      <c r="S546" s="335"/>
      <c r="T546" s="335"/>
      <c r="U546" s="335"/>
      <c r="V546" s="335"/>
      <c r="W546" s="335"/>
      <c r="X546" s="335"/>
    </row>
    <row r="547" spans="2:24" x14ac:dyDescent="0.35">
      <c r="B547" s="334"/>
      <c r="C547" s="335"/>
      <c r="D547" s="336"/>
      <c r="E547" s="336"/>
      <c r="F547" s="335"/>
      <c r="G547" s="335"/>
      <c r="H547" s="335"/>
      <c r="I547" s="335"/>
      <c r="J547" s="335"/>
      <c r="K547" s="335"/>
      <c r="L547" s="335"/>
      <c r="M547" s="335"/>
      <c r="N547" s="335"/>
      <c r="O547" s="335"/>
      <c r="P547" s="335"/>
      <c r="Q547" s="335"/>
      <c r="R547" s="335"/>
      <c r="S547" s="335"/>
      <c r="T547" s="335"/>
      <c r="U547" s="335"/>
      <c r="V547" s="335"/>
      <c r="W547" s="335"/>
      <c r="X547" s="335"/>
    </row>
    <row r="548" spans="2:24" x14ac:dyDescent="0.35">
      <c r="B548" s="334"/>
      <c r="C548" s="335"/>
      <c r="D548" s="336"/>
      <c r="E548" s="336"/>
      <c r="F548" s="335"/>
      <c r="G548" s="335"/>
      <c r="H548" s="335"/>
      <c r="I548" s="335"/>
      <c r="J548" s="335"/>
      <c r="K548" s="335"/>
      <c r="L548" s="335"/>
      <c r="M548" s="335"/>
      <c r="N548" s="335"/>
      <c r="O548" s="335"/>
      <c r="P548" s="335"/>
      <c r="Q548" s="335"/>
      <c r="R548" s="335"/>
      <c r="S548" s="335"/>
      <c r="T548" s="335"/>
      <c r="U548" s="335"/>
      <c r="V548" s="335"/>
      <c r="W548" s="335"/>
      <c r="X548" s="335"/>
    </row>
    <row r="549" spans="2:24" x14ac:dyDescent="0.35">
      <c r="B549" s="334"/>
      <c r="C549" s="335"/>
      <c r="D549" s="336"/>
      <c r="E549" s="336"/>
      <c r="F549" s="335"/>
      <c r="G549" s="335"/>
      <c r="H549" s="335"/>
      <c r="I549" s="335"/>
      <c r="J549" s="335"/>
      <c r="K549" s="335"/>
      <c r="L549" s="335"/>
      <c r="M549" s="335"/>
      <c r="N549" s="335"/>
      <c r="O549" s="335"/>
      <c r="P549" s="335"/>
      <c r="Q549" s="335"/>
      <c r="R549" s="335"/>
      <c r="S549" s="335"/>
      <c r="T549" s="335"/>
      <c r="U549" s="335"/>
      <c r="V549" s="335"/>
      <c r="W549" s="335"/>
      <c r="X549" s="335"/>
    </row>
    <row r="550" spans="2:24" x14ac:dyDescent="0.35">
      <c r="B550" s="334"/>
      <c r="C550" s="335"/>
      <c r="D550" s="336"/>
      <c r="E550" s="336"/>
      <c r="F550" s="335"/>
      <c r="G550" s="335"/>
      <c r="H550" s="335"/>
      <c r="I550" s="335"/>
      <c r="J550" s="335"/>
      <c r="K550" s="335"/>
      <c r="L550" s="335"/>
      <c r="M550" s="335"/>
      <c r="N550" s="335"/>
      <c r="O550" s="335"/>
      <c r="P550" s="335"/>
      <c r="Q550" s="335"/>
      <c r="R550" s="335"/>
      <c r="S550" s="335"/>
      <c r="T550" s="335"/>
      <c r="U550" s="335"/>
      <c r="V550" s="335"/>
      <c r="W550" s="335"/>
      <c r="X550" s="335"/>
    </row>
    <row r="551" spans="2:24" x14ac:dyDescent="0.35">
      <c r="B551" s="334"/>
      <c r="C551" s="335"/>
      <c r="D551" s="336"/>
      <c r="E551" s="336"/>
      <c r="F551" s="335"/>
      <c r="G551" s="335"/>
      <c r="H551" s="335"/>
      <c r="I551" s="335"/>
      <c r="J551" s="335"/>
      <c r="K551" s="335"/>
      <c r="L551" s="335"/>
      <c r="M551" s="335"/>
      <c r="N551" s="335"/>
      <c r="O551" s="335"/>
      <c r="P551" s="335"/>
      <c r="Q551" s="335"/>
      <c r="R551" s="335"/>
      <c r="S551" s="335"/>
      <c r="T551" s="335"/>
      <c r="U551" s="335"/>
      <c r="V551" s="335"/>
      <c r="W551" s="335"/>
      <c r="X551" s="335"/>
    </row>
    <row r="552" spans="2:24" x14ac:dyDescent="0.35">
      <c r="B552" s="334"/>
      <c r="C552" s="335"/>
      <c r="D552" s="336"/>
      <c r="E552" s="336"/>
      <c r="F552" s="335"/>
      <c r="G552" s="335"/>
      <c r="H552" s="335"/>
      <c r="I552" s="335"/>
      <c r="J552" s="335"/>
      <c r="K552" s="335"/>
      <c r="L552" s="335"/>
      <c r="M552" s="335"/>
      <c r="N552" s="335"/>
      <c r="O552" s="335"/>
      <c r="P552" s="335"/>
      <c r="Q552" s="335"/>
      <c r="R552" s="335"/>
      <c r="S552" s="335"/>
      <c r="T552" s="335"/>
      <c r="U552" s="335"/>
      <c r="V552" s="335"/>
      <c r="W552" s="335"/>
      <c r="X552" s="335"/>
    </row>
    <row r="553" spans="2:24" x14ac:dyDescent="0.35">
      <c r="B553" s="334"/>
      <c r="C553" s="335"/>
      <c r="D553" s="336"/>
      <c r="E553" s="336"/>
      <c r="F553" s="335"/>
      <c r="G553" s="335"/>
      <c r="H553" s="335"/>
      <c r="I553" s="335"/>
      <c r="J553" s="335"/>
      <c r="K553" s="335"/>
      <c r="L553" s="335"/>
      <c r="M553" s="335"/>
      <c r="N553" s="335"/>
      <c r="O553" s="335"/>
      <c r="P553" s="335"/>
      <c r="Q553" s="335"/>
      <c r="R553" s="335"/>
      <c r="S553" s="335"/>
      <c r="T553" s="335"/>
      <c r="U553" s="335"/>
      <c r="V553" s="335"/>
      <c r="W553" s="335"/>
      <c r="X553" s="335"/>
    </row>
    <row r="554" spans="2:24" x14ac:dyDescent="0.35">
      <c r="B554" s="334"/>
      <c r="C554" s="335"/>
      <c r="D554" s="336"/>
      <c r="E554" s="336"/>
      <c r="F554" s="335"/>
      <c r="G554" s="335"/>
      <c r="H554" s="335"/>
      <c r="I554" s="335"/>
      <c r="J554" s="335"/>
      <c r="K554" s="335"/>
      <c r="L554" s="335"/>
      <c r="M554" s="335"/>
      <c r="N554" s="335"/>
      <c r="O554" s="335"/>
      <c r="P554" s="335"/>
      <c r="Q554" s="335"/>
      <c r="R554" s="335"/>
      <c r="S554" s="335"/>
      <c r="T554" s="335"/>
      <c r="U554" s="335"/>
      <c r="V554" s="335"/>
      <c r="W554" s="335"/>
      <c r="X554" s="335"/>
    </row>
    <row r="555" spans="2:24" x14ac:dyDescent="0.35">
      <c r="B555" s="334"/>
      <c r="C555" s="335"/>
      <c r="D555" s="336"/>
      <c r="E555" s="336"/>
      <c r="F555" s="335"/>
      <c r="G555" s="335"/>
      <c r="H555" s="335"/>
      <c r="I555" s="335"/>
      <c r="J555" s="335"/>
      <c r="K555" s="335"/>
      <c r="L555" s="335"/>
      <c r="M555" s="335"/>
      <c r="N555" s="335"/>
      <c r="O555" s="335"/>
      <c r="P555" s="335"/>
      <c r="Q555" s="335"/>
      <c r="R555" s="335"/>
      <c r="S555" s="335"/>
      <c r="T555" s="335"/>
      <c r="U555" s="335"/>
      <c r="V555" s="335"/>
      <c r="W555" s="335"/>
      <c r="X555" s="335"/>
    </row>
    <row r="556" spans="2:24" x14ac:dyDescent="0.35">
      <c r="B556" s="334"/>
      <c r="C556" s="335"/>
      <c r="D556" s="336"/>
      <c r="E556" s="336"/>
      <c r="F556" s="335"/>
      <c r="G556" s="335"/>
      <c r="H556" s="335"/>
      <c r="I556" s="335"/>
      <c r="J556" s="335"/>
      <c r="K556" s="335"/>
      <c r="L556" s="335"/>
      <c r="M556" s="335"/>
      <c r="N556" s="335"/>
      <c r="O556" s="335"/>
      <c r="P556" s="335"/>
      <c r="Q556" s="335"/>
      <c r="R556" s="335"/>
      <c r="S556" s="335"/>
      <c r="T556" s="335"/>
      <c r="U556" s="335"/>
      <c r="V556" s="335"/>
      <c r="W556" s="335"/>
      <c r="X556" s="335"/>
    </row>
    <row r="557" spans="2:24" x14ac:dyDescent="0.35">
      <c r="B557" s="334"/>
      <c r="C557" s="335"/>
      <c r="D557" s="336"/>
      <c r="E557" s="336"/>
      <c r="F557" s="335"/>
      <c r="G557" s="335"/>
      <c r="H557" s="335"/>
      <c r="I557" s="335"/>
      <c r="J557" s="335"/>
      <c r="K557" s="335"/>
      <c r="L557" s="335"/>
      <c r="M557" s="335"/>
      <c r="N557" s="335"/>
      <c r="O557" s="335"/>
      <c r="P557" s="335"/>
      <c r="Q557" s="335"/>
      <c r="R557" s="335"/>
      <c r="S557" s="335"/>
      <c r="T557" s="335"/>
      <c r="U557" s="335"/>
      <c r="V557" s="335"/>
      <c r="W557" s="335"/>
      <c r="X557" s="335"/>
    </row>
    <row r="558" spans="2:24" x14ac:dyDescent="0.35">
      <c r="B558" s="334"/>
      <c r="C558" s="335"/>
      <c r="D558" s="336"/>
      <c r="E558" s="336"/>
      <c r="F558" s="335"/>
      <c r="G558" s="335"/>
      <c r="H558" s="335"/>
      <c r="I558" s="335"/>
      <c r="J558" s="335"/>
      <c r="K558" s="335"/>
      <c r="L558" s="335"/>
      <c r="M558" s="335"/>
      <c r="N558" s="335"/>
      <c r="O558" s="335"/>
      <c r="P558" s="335"/>
      <c r="Q558" s="335"/>
      <c r="R558" s="335"/>
      <c r="S558" s="335"/>
      <c r="T558" s="335"/>
      <c r="U558" s="335"/>
      <c r="V558" s="335"/>
      <c r="W558" s="335"/>
      <c r="X558" s="335"/>
    </row>
    <row r="559" spans="2:24" x14ac:dyDescent="0.35">
      <c r="B559" s="334"/>
      <c r="C559" s="335"/>
      <c r="D559" s="336"/>
      <c r="E559" s="336"/>
      <c r="F559" s="335"/>
      <c r="G559" s="335"/>
      <c r="H559" s="335"/>
      <c r="I559" s="335"/>
      <c r="J559" s="335"/>
      <c r="K559" s="335"/>
      <c r="L559" s="335"/>
      <c r="M559" s="335"/>
      <c r="N559" s="335"/>
      <c r="O559" s="335"/>
      <c r="P559" s="335"/>
      <c r="Q559" s="335"/>
      <c r="R559" s="335"/>
      <c r="S559" s="335"/>
      <c r="T559" s="335"/>
      <c r="U559" s="335"/>
      <c r="V559" s="335"/>
      <c r="W559" s="335"/>
      <c r="X559" s="335"/>
    </row>
    <row r="560" spans="2:24" x14ac:dyDescent="0.35">
      <c r="B560" s="334"/>
      <c r="C560" s="335"/>
      <c r="D560" s="336"/>
      <c r="E560" s="336"/>
      <c r="F560" s="335"/>
      <c r="G560" s="335"/>
      <c r="H560" s="335"/>
      <c r="I560" s="335"/>
      <c r="J560" s="335"/>
      <c r="K560" s="335"/>
      <c r="L560" s="335"/>
      <c r="M560" s="335"/>
      <c r="N560" s="335"/>
      <c r="O560" s="335"/>
      <c r="P560" s="335"/>
      <c r="Q560" s="335"/>
      <c r="R560" s="335"/>
      <c r="S560" s="335"/>
      <c r="T560" s="335"/>
      <c r="U560" s="335"/>
      <c r="V560" s="335"/>
      <c r="W560" s="335"/>
      <c r="X560" s="335"/>
    </row>
    <row r="561" spans="2:24" x14ac:dyDescent="0.35">
      <c r="B561" s="334"/>
      <c r="C561" s="335"/>
      <c r="D561" s="336"/>
      <c r="E561" s="336"/>
      <c r="F561" s="335"/>
      <c r="G561" s="335"/>
      <c r="H561" s="335"/>
      <c r="I561" s="335"/>
      <c r="J561" s="335"/>
      <c r="K561" s="335"/>
      <c r="L561" s="335"/>
      <c r="M561" s="335"/>
      <c r="N561" s="335"/>
      <c r="O561" s="335"/>
      <c r="P561" s="335"/>
      <c r="Q561" s="335"/>
      <c r="R561" s="335"/>
      <c r="S561" s="335"/>
      <c r="T561" s="335"/>
      <c r="U561" s="335"/>
      <c r="V561" s="335"/>
      <c r="W561" s="335"/>
      <c r="X561" s="335"/>
    </row>
    <row r="562" spans="2:24" x14ac:dyDescent="0.35">
      <c r="B562" s="334"/>
      <c r="C562" s="335"/>
      <c r="D562" s="336"/>
      <c r="E562" s="336"/>
      <c r="F562" s="335"/>
      <c r="G562" s="335"/>
      <c r="H562" s="335"/>
      <c r="I562" s="335"/>
      <c r="J562" s="335"/>
      <c r="K562" s="335"/>
      <c r="L562" s="335"/>
      <c r="M562" s="335"/>
      <c r="N562" s="335"/>
      <c r="O562" s="335"/>
      <c r="P562" s="335"/>
      <c r="Q562" s="335"/>
      <c r="R562" s="335"/>
      <c r="S562" s="335"/>
      <c r="T562" s="335"/>
      <c r="U562" s="335"/>
      <c r="V562" s="335"/>
      <c r="W562" s="335"/>
      <c r="X562" s="335"/>
    </row>
    <row r="563" spans="2:24" x14ac:dyDescent="0.35">
      <c r="B563" s="334"/>
      <c r="C563" s="335"/>
      <c r="D563" s="336"/>
      <c r="E563" s="336"/>
      <c r="F563" s="335"/>
      <c r="G563" s="335"/>
      <c r="H563" s="335"/>
      <c r="I563" s="335"/>
      <c r="J563" s="335"/>
      <c r="K563" s="335"/>
      <c r="L563" s="335"/>
      <c r="M563" s="335"/>
      <c r="N563" s="335"/>
      <c r="O563" s="335"/>
      <c r="P563" s="335"/>
      <c r="Q563" s="335"/>
      <c r="R563" s="335"/>
      <c r="S563" s="335"/>
      <c r="T563" s="335"/>
      <c r="U563" s="335"/>
      <c r="V563" s="335"/>
      <c r="W563" s="335"/>
      <c r="X563" s="335"/>
    </row>
    <row r="564" spans="2:24" x14ac:dyDescent="0.35">
      <c r="B564" s="334"/>
      <c r="C564" s="335"/>
      <c r="D564" s="336"/>
      <c r="E564" s="336"/>
      <c r="F564" s="335"/>
      <c r="G564" s="335"/>
      <c r="H564" s="335"/>
      <c r="I564" s="335"/>
      <c r="J564" s="335"/>
      <c r="K564" s="335"/>
      <c r="L564" s="335"/>
      <c r="M564" s="335"/>
      <c r="N564" s="335"/>
      <c r="O564" s="335"/>
      <c r="P564" s="335"/>
      <c r="Q564" s="335"/>
      <c r="R564" s="335"/>
      <c r="S564" s="335"/>
      <c r="T564" s="335"/>
      <c r="U564" s="335"/>
      <c r="V564" s="335"/>
      <c r="W564" s="335"/>
      <c r="X564" s="335"/>
    </row>
    <row r="565" spans="2:24" x14ac:dyDescent="0.35">
      <c r="B565" s="334"/>
      <c r="C565" s="335"/>
      <c r="D565" s="336"/>
      <c r="E565" s="336"/>
      <c r="F565" s="335"/>
      <c r="G565" s="335"/>
      <c r="H565" s="335"/>
      <c r="I565" s="335"/>
      <c r="J565" s="335"/>
      <c r="K565" s="335"/>
      <c r="L565" s="335"/>
      <c r="M565" s="335"/>
      <c r="N565" s="335"/>
      <c r="O565" s="335"/>
      <c r="P565" s="335"/>
      <c r="Q565" s="335"/>
      <c r="R565" s="335"/>
      <c r="S565" s="335"/>
      <c r="T565" s="335"/>
      <c r="U565" s="335"/>
      <c r="V565" s="335"/>
      <c r="W565" s="335"/>
      <c r="X565" s="335"/>
    </row>
    <row r="566" spans="2:24" x14ac:dyDescent="0.35">
      <c r="B566" s="334"/>
      <c r="C566" s="335"/>
      <c r="D566" s="336"/>
      <c r="E566" s="336"/>
      <c r="F566" s="335"/>
      <c r="G566" s="335"/>
      <c r="H566" s="335"/>
      <c r="I566" s="335"/>
      <c r="J566" s="335"/>
      <c r="K566" s="335"/>
      <c r="L566" s="335"/>
      <c r="M566" s="335"/>
      <c r="N566" s="335"/>
      <c r="O566" s="335"/>
      <c r="P566" s="335"/>
      <c r="Q566" s="335"/>
      <c r="R566" s="335"/>
      <c r="S566" s="335"/>
      <c r="T566" s="335"/>
      <c r="U566" s="335"/>
      <c r="V566" s="335"/>
      <c r="W566" s="335"/>
      <c r="X566" s="335"/>
    </row>
    <row r="567" spans="2:24" x14ac:dyDescent="0.35">
      <c r="B567" s="334"/>
      <c r="C567" s="335"/>
      <c r="D567" s="336"/>
      <c r="E567" s="336"/>
      <c r="F567" s="335"/>
      <c r="G567" s="335"/>
      <c r="H567" s="335"/>
      <c r="I567" s="335"/>
      <c r="J567" s="335"/>
      <c r="K567" s="335"/>
      <c r="L567" s="335"/>
      <c r="M567" s="335"/>
      <c r="N567" s="335"/>
      <c r="O567" s="335"/>
      <c r="P567" s="335"/>
      <c r="Q567" s="335"/>
      <c r="R567" s="335"/>
      <c r="S567" s="335"/>
      <c r="T567" s="335"/>
      <c r="U567" s="335"/>
      <c r="V567" s="335"/>
      <c r="W567" s="335"/>
      <c r="X567" s="335"/>
    </row>
    <row r="568" spans="2:24" x14ac:dyDescent="0.35">
      <c r="B568" s="334"/>
      <c r="C568" s="335"/>
      <c r="D568" s="336"/>
      <c r="E568" s="336"/>
      <c r="F568" s="335"/>
      <c r="G568" s="335"/>
      <c r="H568" s="335"/>
      <c r="I568" s="335"/>
      <c r="J568" s="335"/>
      <c r="K568" s="335"/>
      <c r="L568" s="335"/>
      <c r="M568" s="335"/>
      <c r="N568" s="335"/>
      <c r="O568" s="335"/>
      <c r="P568" s="335"/>
      <c r="Q568" s="335"/>
      <c r="R568" s="335"/>
      <c r="S568" s="335"/>
      <c r="T568" s="335"/>
      <c r="U568" s="335"/>
      <c r="V568" s="335"/>
      <c r="W568" s="335"/>
      <c r="X568" s="335"/>
    </row>
    <row r="569" spans="2:24" x14ac:dyDescent="0.35">
      <c r="B569" s="334"/>
      <c r="C569" s="335"/>
      <c r="D569" s="336"/>
      <c r="E569" s="336"/>
      <c r="F569" s="335"/>
      <c r="G569" s="335"/>
      <c r="H569" s="335"/>
      <c r="I569" s="335"/>
      <c r="J569" s="335"/>
      <c r="K569" s="335"/>
      <c r="L569" s="335"/>
      <c r="M569" s="335"/>
      <c r="N569" s="335"/>
      <c r="O569" s="335"/>
      <c r="P569" s="335"/>
      <c r="Q569" s="335"/>
      <c r="R569" s="335"/>
      <c r="S569" s="335"/>
      <c r="T569" s="335"/>
      <c r="U569" s="335"/>
      <c r="V569" s="335"/>
      <c r="W569" s="335"/>
      <c r="X569" s="335"/>
    </row>
    <row r="570" spans="2:24" x14ac:dyDescent="0.35">
      <c r="B570" s="334"/>
      <c r="C570" s="335"/>
      <c r="D570" s="336"/>
      <c r="E570" s="336"/>
      <c r="F570" s="335"/>
      <c r="G570" s="335"/>
      <c r="H570" s="335"/>
      <c r="I570" s="335"/>
      <c r="J570" s="335"/>
      <c r="K570" s="335"/>
      <c r="L570" s="335"/>
      <c r="M570" s="335"/>
      <c r="N570" s="335"/>
      <c r="O570" s="335"/>
      <c r="P570" s="335"/>
      <c r="Q570" s="335"/>
      <c r="R570" s="335"/>
      <c r="S570" s="335"/>
      <c r="T570" s="335"/>
      <c r="U570" s="335"/>
      <c r="V570" s="335"/>
      <c r="W570" s="335"/>
      <c r="X570" s="335"/>
    </row>
    <row r="571" spans="2:24" x14ac:dyDescent="0.35">
      <c r="B571" s="334"/>
      <c r="C571" s="335"/>
      <c r="D571" s="336"/>
      <c r="E571" s="336"/>
      <c r="F571" s="335"/>
      <c r="G571" s="335"/>
      <c r="H571" s="335"/>
      <c r="I571" s="335"/>
      <c r="J571" s="335"/>
      <c r="K571" s="335"/>
      <c r="L571" s="335"/>
      <c r="M571" s="335"/>
      <c r="N571" s="335"/>
      <c r="O571" s="335"/>
      <c r="P571" s="335"/>
      <c r="Q571" s="335"/>
      <c r="R571" s="335"/>
      <c r="S571" s="335"/>
      <c r="T571" s="335"/>
      <c r="U571" s="335"/>
      <c r="V571" s="335"/>
      <c r="W571" s="335"/>
      <c r="X571" s="335"/>
    </row>
    <row r="572" spans="2:24" x14ac:dyDescent="0.35">
      <c r="B572" s="334"/>
      <c r="C572" s="335"/>
      <c r="D572" s="336"/>
      <c r="E572" s="336"/>
      <c r="F572" s="335"/>
      <c r="G572" s="335"/>
      <c r="H572" s="335"/>
      <c r="I572" s="335"/>
      <c r="J572" s="335"/>
      <c r="K572" s="335"/>
      <c r="L572" s="335"/>
      <c r="M572" s="335"/>
      <c r="N572" s="335"/>
      <c r="O572" s="335"/>
      <c r="P572" s="335"/>
      <c r="Q572" s="335"/>
      <c r="R572" s="335"/>
      <c r="S572" s="335"/>
      <c r="T572" s="335"/>
      <c r="U572" s="335"/>
      <c r="V572" s="335"/>
      <c r="W572" s="335"/>
      <c r="X572" s="335"/>
    </row>
    <row r="573" spans="2:24" x14ac:dyDescent="0.35">
      <c r="B573" s="334"/>
      <c r="C573" s="335"/>
      <c r="D573" s="336"/>
      <c r="E573" s="336"/>
      <c r="F573" s="335"/>
      <c r="G573" s="335"/>
      <c r="H573" s="335"/>
      <c r="I573" s="335"/>
      <c r="J573" s="335"/>
      <c r="K573" s="335"/>
      <c r="L573" s="335"/>
      <c r="M573" s="335"/>
      <c r="N573" s="335"/>
      <c r="O573" s="335"/>
      <c r="P573" s="335"/>
      <c r="Q573" s="335"/>
      <c r="R573" s="335"/>
      <c r="S573" s="335"/>
      <c r="T573" s="335"/>
      <c r="U573" s="335"/>
      <c r="V573" s="335"/>
      <c r="W573" s="335"/>
      <c r="X573" s="335"/>
    </row>
    <row r="574" spans="2:24" x14ac:dyDescent="0.35">
      <c r="B574" s="334"/>
      <c r="C574" s="335"/>
      <c r="D574" s="336"/>
      <c r="E574" s="336"/>
      <c r="F574" s="335"/>
      <c r="G574" s="335"/>
      <c r="H574" s="335"/>
      <c r="I574" s="335"/>
      <c r="J574" s="335"/>
      <c r="K574" s="335"/>
      <c r="L574" s="335"/>
      <c r="M574" s="335"/>
      <c r="N574" s="335"/>
      <c r="O574" s="335"/>
      <c r="P574" s="335"/>
      <c r="Q574" s="335"/>
      <c r="R574" s="335"/>
      <c r="S574" s="335"/>
      <c r="T574" s="335"/>
      <c r="U574" s="335"/>
      <c r="V574" s="335"/>
      <c r="W574" s="335"/>
      <c r="X574" s="335"/>
    </row>
    <row r="575" spans="2:24" x14ac:dyDescent="0.35">
      <c r="B575" s="334"/>
      <c r="C575" s="335"/>
      <c r="D575" s="336"/>
      <c r="E575" s="336"/>
      <c r="F575" s="335"/>
      <c r="G575" s="335"/>
      <c r="H575" s="335"/>
      <c r="I575" s="335"/>
      <c r="J575" s="335"/>
      <c r="K575" s="335"/>
      <c r="L575" s="335"/>
      <c r="M575" s="335"/>
      <c r="N575" s="335"/>
      <c r="O575" s="335"/>
      <c r="P575" s="335"/>
      <c r="Q575" s="335"/>
      <c r="R575" s="335"/>
      <c r="S575" s="335"/>
      <c r="T575" s="335"/>
      <c r="U575" s="335"/>
      <c r="V575" s="335"/>
      <c r="W575" s="335"/>
      <c r="X575" s="335"/>
    </row>
    <row r="576" spans="2:24" x14ac:dyDescent="0.35">
      <c r="B576" s="334"/>
      <c r="C576" s="335"/>
      <c r="D576" s="336"/>
      <c r="E576" s="336"/>
      <c r="F576" s="335"/>
      <c r="G576" s="335"/>
      <c r="H576" s="335"/>
      <c r="I576" s="335"/>
      <c r="J576" s="335"/>
      <c r="K576" s="335"/>
      <c r="L576" s="335"/>
      <c r="M576" s="335"/>
      <c r="N576" s="335"/>
      <c r="O576" s="335"/>
      <c r="P576" s="335"/>
      <c r="Q576" s="335"/>
      <c r="R576" s="335"/>
      <c r="S576" s="335"/>
      <c r="T576" s="335"/>
      <c r="U576" s="335"/>
      <c r="V576" s="335"/>
      <c r="W576" s="335"/>
      <c r="X576" s="335"/>
    </row>
    <row r="577" spans="2:24" x14ac:dyDescent="0.35">
      <c r="B577" s="334"/>
      <c r="C577" s="335"/>
      <c r="D577" s="336"/>
      <c r="E577" s="336"/>
      <c r="F577" s="335"/>
      <c r="G577" s="335"/>
      <c r="H577" s="335"/>
      <c r="I577" s="335"/>
      <c r="J577" s="335"/>
      <c r="K577" s="335"/>
      <c r="L577" s="335"/>
      <c r="M577" s="335"/>
      <c r="N577" s="335"/>
      <c r="O577" s="335"/>
      <c r="P577" s="335"/>
      <c r="Q577" s="335"/>
      <c r="R577" s="335"/>
      <c r="S577" s="335"/>
      <c r="T577" s="335"/>
      <c r="U577" s="335"/>
      <c r="V577" s="335"/>
      <c r="W577" s="335"/>
      <c r="X577" s="335"/>
    </row>
    <row r="578" spans="2:24" x14ac:dyDescent="0.35">
      <c r="B578" s="334"/>
      <c r="C578" s="335"/>
      <c r="D578" s="336"/>
      <c r="E578" s="336"/>
      <c r="F578" s="335"/>
      <c r="G578" s="335"/>
      <c r="H578" s="335"/>
      <c r="I578" s="335"/>
      <c r="J578" s="335"/>
      <c r="K578" s="335"/>
      <c r="L578" s="335"/>
      <c r="M578" s="335"/>
      <c r="N578" s="335"/>
      <c r="O578" s="335"/>
      <c r="P578" s="335"/>
      <c r="Q578" s="335"/>
      <c r="R578" s="335"/>
      <c r="S578" s="335"/>
      <c r="T578" s="335"/>
      <c r="U578" s="335"/>
      <c r="V578" s="335"/>
      <c r="W578" s="335"/>
      <c r="X578" s="335"/>
    </row>
    <row r="579" spans="2:24" x14ac:dyDescent="0.35">
      <c r="B579" s="334"/>
      <c r="C579" s="335"/>
      <c r="D579" s="336"/>
      <c r="E579" s="336"/>
      <c r="F579" s="335"/>
      <c r="G579" s="335"/>
      <c r="H579" s="335"/>
      <c r="I579" s="335"/>
      <c r="J579" s="335"/>
      <c r="K579" s="335"/>
      <c r="L579" s="335"/>
      <c r="M579" s="335"/>
      <c r="N579" s="335"/>
      <c r="O579" s="335"/>
      <c r="P579" s="335"/>
      <c r="Q579" s="335"/>
      <c r="R579" s="335"/>
      <c r="S579" s="335"/>
      <c r="T579" s="335"/>
      <c r="U579" s="335"/>
      <c r="V579" s="335"/>
      <c r="W579" s="335"/>
      <c r="X579" s="335"/>
    </row>
    <row r="580" spans="2:24" x14ac:dyDescent="0.35">
      <c r="B580" s="334"/>
      <c r="C580" s="335"/>
      <c r="D580" s="336"/>
      <c r="E580" s="336"/>
      <c r="F580" s="335"/>
      <c r="G580" s="335"/>
      <c r="H580" s="335"/>
      <c r="I580" s="335"/>
      <c r="J580" s="335"/>
      <c r="K580" s="335"/>
      <c r="L580" s="335"/>
      <c r="M580" s="335"/>
      <c r="N580" s="335"/>
      <c r="O580" s="335"/>
      <c r="P580" s="335"/>
      <c r="Q580" s="335"/>
      <c r="R580" s="335"/>
      <c r="S580" s="335"/>
      <c r="T580" s="335"/>
      <c r="U580" s="335"/>
      <c r="V580" s="335"/>
      <c r="W580" s="335"/>
      <c r="X580" s="335"/>
    </row>
    <row r="581" spans="2:24" x14ac:dyDescent="0.35">
      <c r="B581" s="334"/>
      <c r="C581" s="335"/>
      <c r="D581" s="336"/>
      <c r="E581" s="336"/>
      <c r="F581" s="335"/>
      <c r="G581" s="335"/>
      <c r="H581" s="335"/>
      <c r="I581" s="335"/>
      <c r="J581" s="335"/>
      <c r="K581" s="335"/>
      <c r="L581" s="335"/>
      <c r="M581" s="335"/>
      <c r="N581" s="335"/>
      <c r="O581" s="335"/>
      <c r="P581" s="335"/>
      <c r="Q581" s="335"/>
      <c r="R581" s="335"/>
      <c r="S581" s="335"/>
      <c r="T581" s="335"/>
      <c r="U581" s="335"/>
      <c r="V581" s="335"/>
      <c r="W581" s="335"/>
      <c r="X581" s="335"/>
    </row>
    <row r="582" spans="2:24" x14ac:dyDescent="0.35">
      <c r="B582" s="334"/>
      <c r="C582" s="335"/>
      <c r="D582" s="336"/>
      <c r="E582" s="336"/>
      <c r="F582" s="335"/>
      <c r="G582" s="335"/>
      <c r="H582" s="335"/>
      <c r="I582" s="335"/>
      <c r="J582" s="335"/>
      <c r="K582" s="335"/>
      <c r="L582" s="335"/>
      <c r="M582" s="335"/>
      <c r="N582" s="335"/>
      <c r="O582" s="335"/>
      <c r="P582" s="335"/>
      <c r="Q582" s="335"/>
      <c r="R582" s="335"/>
      <c r="S582" s="335"/>
      <c r="T582" s="335"/>
      <c r="U582" s="335"/>
      <c r="V582" s="335"/>
      <c r="W582" s="335"/>
      <c r="X582" s="335"/>
    </row>
    <row r="583" spans="2:24" x14ac:dyDescent="0.35">
      <c r="B583" s="334"/>
      <c r="C583" s="335"/>
      <c r="D583" s="336"/>
      <c r="E583" s="336"/>
      <c r="F583" s="335"/>
      <c r="G583" s="335"/>
      <c r="H583" s="335"/>
      <c r="I583" s="335"/>
      <c r="J583" s="335"/>
      <c r="K583" s="335"/>
      <c r="L583" s="335"/>
      <c r="M583" s="335"/>
      <c r="N583" s="335"/>
      <c r="O583" s="335"/>
      <c r="P583" s="335"/>
      <c r="Q583" s="335"/>
      <c r="R583" s="335"/>
      <c r="S583" s="335"/>
      <c r="T583" s="335"/>
      <c r="U583" s="335"/>
      <c r="V583" s="335"/>
      <c r="W583" s="335"/>
      <c r="X583" s="335"/>
    </row>
    <row r="584" spans="2:24" x14ac:dyDescent="0.35">
      <c r="B584" s="334"/>
      <c r="C584" s="335"/>
      <c r="D584" s="336"/>
      <c r="E584" s="336"/>
      <c r="F584" s="335"/>
      <c r="G584" s="335"/>
      <c r="H584" s="335"/>
      <c r="I584" s="335"/>
      <c r="J584" s="335"/>
      <c r="K584" s="335"/>
      <c r="L584" s="335"/>
      <c r="M584" s="335"/>
      <c r="N584" s="335"/>
      <c r="O584" s="335"/>
      <c r="P584" s="335"/>
      <c r="Q584" s="335"/>
      <c r="R584" s="335"/>
      <c r="S584" s="335"/>
      <c r="T584" s="335"/>
      <c r="U584" s="335"/>
      <c r="V584" s="335"/>
      <c r="W584" s="335"/>
      <c r="X584" s="335"/>
    </row>
    <row r="585" spans="2:24" x14ac:dyDescent="0.35">
      <c r="B585" s="334"/>
      <c r="C585" s="335"/>
      <c r="D585" s="336"/>
      <c r="E585" s="336"/>
      <c r="F585" s="335"/>
      <c r="G585" s="335"/>
      <c r="H585" s="335"/>
      <c r="I585" s="335"/>
      <c r="J585" s="335"/>
      <c r="K585" s="335"/>
      <c r="L585" s="335"/>
      <c r="M585" s="335"/>
      <c r="N585" s="335"/>
      <c r="O585" s="335"/>
      <c r="P585" s="335"/>
      <c r="Q585" s="335"/>
      <c r="R585" s="335"/>
      <c r="S585" s="335"/>
      <c r="T585" s="335"/>
      <c r="U585" s="335"/>
      <c r="V585" s="335"/>
      <c r="W585" s="335"/>
      <c r="X585" s="335"/>
    </row>
    <row r="586" spans="2:24" x14ac:dyDescent="0.35">
      <c r="B586" s="334"/>
      <c r="C586" s="335"/>
      <c r="D586" s="336"/>
      <c r="E586" s="336"/>
      <c r="F586" s="335"/>
      <c r="G586" s="335"/>
      <c r="H586" s="335"/>
      <c r="I586" s="335"/>
      <c r="J586" s="335"/>
      <c r="K586" s="335"/>
      <c r="L586" s="335"/>
      <c r="M586" s="335"/>
      <c r="N586" s="335"/>
      <c r="O586" s="335"/>
      <c r="P586" s="335"/>
      <c r="Q586" s="335"/>
      <c r="R586" s="335"/>
      <c r="S586" s="335"/>
      <c r="T586" s="335"/>
      <c r="U586" s="335"/>
      <c r="V586" s="335"/>
      <c r="W586" s="335"/>
      <c r="X586" s="335"/>
    </row>
    <row r="587" spans="2:24" x14ac:dyDescent="0.35">
      <c r="B587" s="334"/>
      <c r="C587" s="335"/>
      <c r="D587" s="336"/>
      <c r="E587" s="336"/>
      <c r="F587" s="335"/>
      <c r="G587" s="335"/>
      <c r="H587" s="335"/>
      <c r="I587" s="335"/>
      <c r="J587" s="335"/>
      <c r="K587" s="335"/>
      <c r="L587" s="335"/>
      <c r="M587" s="335"/>
      <c r="N587" s="335"/>
      <c r="O587" s="335"/>
      <c r="P587" s="335"/>
      <c r="Q587" s="335"/>
      <c r="R587" s="335"/>
      <c r="S587" s="335"/>
      <c r="T587" s="335"/>
      <c r="U587" s="335"/>
      <c r="V587" s="335"/>
      <c r="W587" s="335"/>
      <c r="X587" s="335"/>
    </row>
    <row r="588" spans="2:24" x14ac:dyDescent="0.35">
      <c r="B588" s="334"/>
      <c r="C588" s="335"/>
      <c r="D588" s="336"/>
      <c r="E588" s="336"/>
      <c r="F588" s="335"/>
      <c r="G588" s="335"/>
      <c r="H588" s="335"/>
      <c r="I588" s="335"/>
      <c r="J588" s="335"/>
      <c r="K588" s="335"/>
      <c r="L588" s="335"/>
      <c r="M588" s="335"/>
      <c r="N588" s="335"/>
      <c r="O588" s="335"/>
      <c r="P588" s="335"/>
      <c r="Q588" s="335"/>
      <c r="R588" s="335"/>
      <c r="S588" s="335"/>
      <c r="T588" s="335"/>
      <c r="U588" s="335"/>
      <c r="V588" s="335"/>
      <c r="W588" s="335"/>
      <c r="X588" s="335"/>
    </row>
    <row r="589" spans="2:24" x14ac:dyDescent="0.35">
      <c r="B589" s="334"/>
      <c r="C589" s="335"/>
      <c r="D589" s="336"/>
      <c r="E589" s="336"/>
      <c r="F589" s="335"/>
      <c r="G589" s="335"/>
      <c r="H589" s="335"/>
      <c r="I589" s="335"/>
      <c r="J589" s="335"/>
      <c r="K589" s="335"/>
      <c r="L589" s="335"/>
      <c r="M589" s="335"/>
      <c r="N589" s="335"/>
      <c r="O589" s="335"/>
      <c r="P589" s="335"/>
      <c r="Q589" s="335"/>
      <c r="R589" s="335"/>
      <c r="S589" s="335"/>
      <c r="T589" s="335"/>
      <c r="U589" s="335"/>
      <c r="V589" s="335"/>
      <c r="W589" s="335"/>
      <c r="X589" s="335"/>
    </row>
    <row r="590" spans="2:24" x14ac:dyDescent="0.35">
      <c r="B590" s="334"/>
      <c r="C590" s="335"/>
      <c r="D590" s="336"/>
      <c r="E590" s="336"/>
      <c r="F590" s="335"/>
      <c r="G590" s="335"/>
      <c r="H590" s="335"/>
      <c r="I590" s="335"/>
      <c r="J590" s="335"/>
      <c r="K590" s="335"/>
      <c r="L590" s="335"/>
      <c r="M590" s="335"/>
      <c r="N590" s="335"/>
      <c r="O590" s="335"/>
      <c r="P590" s="335"/>
      <c r="Q590" s="335"/>
      <c r="R590" s="335"/>
      <c r="S590" s="335"/>
      <c r="T590" s="335"/>
      <c r="U590" s="335"/>
      <c r="V590" s="335"/>
      <c r="W590" s="335"/>
      <c r="X590" s="335"/>
    </row>
    <row r="591" spans="2:24" x14ac:dyDescent="0.35">
      <c r="B591" s="334"/>
      <c r="C591" s="335"/>
      <c r="D591" s="336"/>
      <c r="E591" s="336"/>
      <c r="F591" s="335"/>
      <c r="G591" s="335"/>
      <c r="H591" s="335"/>
      <c r="I591" s="335"/>
      <c r="J591" s="335"/>
      <c r="K591" s="335"/>
      <c r="L591" s="335"/>
      <c r="M591" s="335"/>
      <c r="N591" s="335"/>
      <c r="O591" s="335"/>
      <c r="P591" s="335"/>
      <c r="Q591" s="335"/>
      <c r="R591" s="335"/>
      <c r="S591" s="335"/>
      <c r="T591" s="335"/>
      <c r="U591" s="335"/>
      <c r="V591" s="335"/>
      <c r="W591" s="335"/>
      <c r="X591" s="335"/>
    </row>
    <row r="592" spans="2:24" x14ac:dyDescent="0.35">
      <c r="B592" s="334"/>
      <c r="C592" s="335"/>
      <c r="D592" s="336"/>
      <c r="E592" s="336"/>
      <c r="F592" s="335"/>
      <c r="G592" s="335"/>
      <c r="H592" s="335"/>
      <c r="I592" s="335"/>
      <c r="J592" s="335"/>
      <c r="K592" s="335"/>
      <c r="L592" s="335"/>
      <c r="M592" s="335"/>
      <c r="N592" s="335"/>
      <c r="O592" s="335"/>
      <c r="P592" s="335"/>
      <c r="Q592" s="335"/>
      <c r="R592" s="335"/>
      <c r="S592" s="335"/>
      <c r="T592" s="335"/>
      <c r="U592" s="335"/>
      <c r="V592" s="335"/>
      <c r="W592" s="335"/>
      <c r="X592" s="335"/>
    </row>
    <row r="593" spans="2:24" x14ac:dyDescent="0.35">
      <c r="B593" s="334"/>
      <c r="C593" s="335"/>
      <c r="D593" s="336"/>
      <c r="E593" s="336"/>
      <c r="F593" s="335"/>
      <c r="G593" s="335"/>
      <c r="H593" s="335"/>
      <c r="I593" s="335"/>
      <c r="J593" s="335"/>
      <c r="K593" s="335"/>
      <c r="L593" s="335"/>
      <c r="M593" s="335"/>
      <c r="N593" s="335"/>
      <c r="O593" s="335"/>
      <c r="P593" s="335"/>
      <c r="Q593" s="335"/>
      <c r="R593" s="335"/>
      <c r="S593" s="335"/>
      <c r="T593" s="335"/>
      <c r="U593" s="335"/>
      <c r="V593" s="335"/>
      <c r="W593" s="335"/>
      <c r="X593" s="335"/>
    </row>
    <row r="594" spans="2:24" x14ac:dyDescent="0.35">
      <c r="B594" s="334"/>
      <c r="C594" s="335"/>
      <c r="D594" s="336"/>
      <c r="E594" s="336"/>
      <c r="F594" s="335"/>
      <c r="G594" s="335"/>
      <c r="H594" s="335"/>
      <c r="I594" s="335"/>
      <c r="J594" s="335"/>
      <c r="K594" s="335"/>
      <c r="L594" s="335"/>
      <c r="M594" s="335"/>
      <c r="N594" s="335"/>
      <c r="O594" s="335"/>
      <c r="P594" s="335"/>
      <c r="Q594" s="335"/>
      <c r="R594" s="335"/>
      <c r="S594" s="335"/>
      <c r="T594" s="335"/>
      <c r="U594" s="335"/>
      <c r="V594" s="335"/>
      <c r="W594" s="335"/>
      <c r="X594" s="335"/>
    </row>
    <row r="595" spans="2:24" x14ac:dyDescent="0.35">
      <c r="B595" s="334"/>
      <c r="C595" s="335"/>
      <c r="D595" s="336"/>
      <c r="E595" s="336"/>
      <c r="F595" s="335"/>
      <c r="G595" s="335"/>
      <c r="H595" s="335"/>
      <c r="I595" s="335"/>
      <c r="J595" s="335"/>
      <c r="K595" s="335"/>
      <c r="L595" s="335"/>
      <c r="M595" s="335"/>
      <c r="N595" s="335"/>
      <c r="O595" s="335"/>
      <c r="P595" s="335"/>
      <c r="Q595" s="335"/>
      <c r="R595" s="335"/>
      <c r="S595" s="335"/>
      <c r="T595" s="335"/>
      <c r="U595" s="335"/>
      <c r="V595" s="335"/>
      <c r="W595" s="335"/>
      <c r="X595" s="335"/>
    </row>
    <row r="596" spans="2:24" x14ac:dyDescent="0.35">
      <c r="B596" s="334"/>
      <c r="C596" s="335"/>
      <c r="D596" s="336"/>
      <c r="E596" s="336"/>
      <c r="F596" s="335"/>
      <c r="G596" s="335"/>
      <c r="H596" s="335"/>
      <c r="I596" s="335"/>
      <c r="J596" s="335"/>
      <c r="K596" s="335"/>
      <c r="L596" s="335"/>
      <c r="M596" s="335"/>
      <c r="N596" s="335"/>
      <c r="O596" s="335"/>
      <c r="P596" s="335"/>
      <c r="Q596" s="335"/>
      <c r="R596" s="335"/>
      <c r="S596" s="335"/>
      <c r="T596" s="335"/>
      <c r="U596" s="335"/>
      <c r="V596" s="335"/>
      <c r="W596" s="335"/>
      <c r="X596" s="335"/>
    </row>
    <row r="597" spans="2:24" x14ac:dyDescent="0.35">
      <c r="B597" s="334"/>
      <c r="C597" s="335"/>
      <c r="D597" s="336"/>
      <c r="E597" s="336"/>
      <c r="F597" s="335"/>
      <c r="G597" s="335"/>
      <c r="H597" s="335"/>
      <c r="I597" s="335"/>
      <c r="J597" s="335"/>
      <c r="K597" s="335"/>
      <c r="L597" s="335"/>
      <c r="M597" s="335"/>
      <c r="N597" s="335"/>
      <c r="O597" s="335"/>
      <c r="P597" s="335"/>
      <c r="Q597" s="335"/>
      <c r="R597" s="335"/>
      <c r="S597" s="335"/>
      <c r="T597" s="335"/>
      <c r="U597" s="335"/>
      <c r="V597" s="335"/>
      <c r="W597" s="335"/>
      <c r="X597" s="335"/>
    </row>
    <row r="598" spans="2:24" x14ac:dyDescent="0.35">
      <c r="B598" s="334"/>
      <c r="C598" s="335"/>
      <c r="D598" s="336"/>
      <c r="E598" s="336"/>
      <c r="F598" s="335"/>
      <c r="G598" s="335"/>
      <c r="H598" s="335"/>
      <c r="I598" s="335"/>
      <c r="J598" s="335"/>
      <c r="K598" s="335"/>
      <c r="L598" s="335"/>
      <c r="M598" s="335"/>
      <c r="N598" s="335"/>
      <c r="O598" s="335"/>
      <c r="P598" s="335"/>
      <c r="Q598" s="335"/>
      <c r="R598" s="335"/>
      <c r="S598" s="335"/>
      <c r="T598" s="335"/>
      <c r="U598" s="335"/>
      <c r="V598" s="335"/>
      <c r="W598" s="335"/>
      <c r="X598" s="335"/>
    </row>
    <row r="599" spans="2:24" x14ac:dyDescent="0.35">
      <c r="B599" s="334"/>
      <c r="C599" s="335"/>
      <c r="D599" s="336"/>
      <c r="E599" s="336"/>
      <c r="F599" s="335"/>
      <c r="G599" s="335"/>
      <c r="H599" s="335"/>
      <c r="I599" s="335"/>
      <c r="J599" s="335"/>
      <c r="K599" s="335"/>
      <c r="L599" s="335"/>
      <c r="M599" s="335"/>
      <c r="N599" s="335"/>
      <c r="O599" s="335"/>
      <c r="P599" s="335"/>
      <c r="Q599" s="335"/>
      <c r="R599" s="335"/>
      <c r="S599" s="335"/>
      <c r="T599" s="335"/>
      <c r="U599" s="335"/>
      <c r="V599" s="335"/>
      <c r="W599" s="335"/>
      <c r="X599" s="335"/>
    </row>
    <row r="600" spans="2:24" x14ac:dyDescent="0.35">
      <c r="B600" s="334"/>
      <c r="C600" s="335"/>
      <c r="D600" s="336"/>
      <c r="E600" s="336"/>
      <c r="F600" s="335"/>
      <c r="G600" s="335"/>
      <c r="H600" s="335"/>
      <c r="I600" s="335"/>
      <c r="J600" s="335"/>
      <c r="K600" s="335"/>
      <c r="L600" s="335"/>
      <c r="M600" s="335"/>
      <c r="N600" s="335"/>
      <c r="O600" s="335"/>
      <c r="P600" s="335"/>
      <c r="Q600" s="335"/>
      <c r="R600" s="335"/>
      <c r="S600" s="335"/>
      <c r="T600" s="335"/>
      <c r="U600" s="335"/>
      <c r="V600" s="335"/>
      <c r="W600" s="335"/>
      <c r="X600" s="335"/>
    </row>
    <row r="601" spans="2:24" x14ac:dyDescent="0.35">
      <c r="B601" s="334"/>
      <c r="C601" s="335"/>
      <c r="D601" s="336"/>
      <c r="E601" s="336"/>
      <c r="F601" s="335"/>
      <c r="G601" s="335"/>
      <c r="H601" s="335"/>
      <c r="I601" s="335"/>
      <c r="J601" s="335"/>
      <c r="K601" s="335"/>
      <c r="L601" s="335"/>
      <c r="M601" s="335"/>
      <c r="N601" s="335"/>
      <c r="O601" s="335"/>
      <c r="P601" s="335"/>
      <c r="Q601" s="335"/>
      <c r="R601" s="335"/>
      <c r="S601" s="335"/>
      <c r="T601" s="335"/>
      <c r="U601" s="335"/>
      <c r="V601" s="335"/>
      <c r="W601" s="335"/>
      <c r="X601" s="335"/>
    </row>
    <row r="602" spans="2:24" x14ac:dyDescent="0.35">
      <c r="B602" s="334"/>
      <c r="C602" s="335"/>
      <c r="D602" s="336"/>
      <c r="E602" s="336"/>
      <c r="F602" s="335"/>
      <c r="G602" s="335"/>
      <c r="H602" s="335"/>
      <c r="I602" s="335"/>
      <c r="J602" s="335"/>
      <c r="K602" s="335"/>
      <c r="L602" s="335"/>
      <c r="M602" s="335"/>
      <c r="N602" s="335"/>
      <c r="O602" s="335"/>
      <c r="P602" s="335"/>
      <c r="Q602" s="335"/>
      <c r="R602" s="335"/>
      <c r="S602" s="335"/>
      <c r="T602" s="335"/>
      <c r="U602" s="335"/>
      <c r="V602" s="335"/>
      <c r="W602" s="335"/>
      <c r="X602" s="335"/>
    </row>
    <row r="603" spans="2:24" x14ac:dyDescent="0.35">
      <c r="B603" s="334"/>
      <c r="C603" s="335"/>
      <c r="D603" s="336"/>
      <c r="E603" s="336"/>
      <c r="F603" s="335"/>
      <c r="G603" s="335"/>
      <c r="H603" s="335"/>
      <c r="I603" s="335"/>
      <c r="J603" s="335"/>
      <c r="K603" s="335"/>
      <c r="L603" s="335"/>
      <c r="M603" s="335"/>
      <c r="N603" s="335"/>
      <c r="O603" s="335"/>
      <c r="P603" s="335"/>
      <c r="Q603" s="335"/>
      <c r="R603" s="335"/>
      <c r="S603" s="335"/>
      <c r="T603" s="335"/>
      <c r="U603" s="335"/>
      <c r="V603" s="335"/>
      <c r="W603" s="335"/>
      <c r="X603" s="335"/>
    </row>
    <row r="604" spans="2:24" x14ac:dyDescent="0.35">
      <c r="B604" s="334"/>
      <c r="C604" s="335"/>
      <c r="D604" s="336"/>
      <c r="E604" s="336"/>
      <c r="F604" s="335"/>
      <c r="G604" s="335"/>
      <c r="H604" s="335"/>
      <c r="I604" s="335"/>
      <c r="J604" s="335"/>
      <c r="K604" s="335"/>
      <c r="L604" s="335"/>
      <c r="M604" s="335"/>
      <c r="N604" s="335"/>
      <c r="O604" s="335"/>
      <c r="P604" s="335"/>
      <c r="Q604" s="335"/>
      <c r="R604" s="335"/>
      <c r="S604" s="335"/>
      <c r="T604" s="335"/>
      <c r="U604" s="335"/>
      <c r="V604" s="335"/>
      <c r="W604" s="335"/>
      <c r="X604" s="335"/>
    </row>
    <row r="605" spans="2:24" x14ac:dyDescent="0.35">
      <c r="B605" s="334"/>
      <c r="C605" s="335"/>
      <c r="D605" s="336"/>
      <c r="E605" s="336"/>
      <c r="F605" s="335"/>
      <c r="G605" s="335"/>
      <c r="H605" s="335"/>
      <c r="I605" s="335"/>
      <c r="J605" s="335"/>
      <c r="K605" s="335"/>
      <c r="L605" s="335"/>
      <c r="M605" s="335"/>
      <c r="N605" s="335"/>
      <c r="O605" s="335"/>
      <c r="P605" s="335"/>
      <c r="Q605" s="335"/>
      <c r="R605" s="335"/>
      <c r="S605" s="335"/>
      <c r="T605" s="335"/>
      <c r="U605" s="335"/>
      <c r="V605" s="335"/>
      <c r="W605" s="335"/>
      <c r="X605" s="335"/>
    </row>
    <row r="606" spans="2:24" x14ac:dyDescent="0.35">
      <c r="B606" s="334"/>
      <c r="C606" s="335"/>
      <c r="D606" s="336"/>
      <c r="E606" s="336"/>
      <c r="F606" s="335"/>
      <c r="G606" s="335"/>
      <c r="H606" s="335"/>
      <c r="I606" s="335"/>
      <c r="J606" s="335"/>
      <c r="K606" s="335"/>
      <c r="L606" s="335"/>
      <c r="M606" s="335"/>
      <c r="N606" s="335"/>
      <c r="O606" s="335"/>
      <c r="P606" s="335"/>
      <c r="Q606" s="335"/>
      <c r="R606" s="335"/>
      <c r="S606" s="335"/>
      <c r="T606" s="335"/>
      <c r="U606" s="335"/>
      <c r="V606" s="335"/>
      <c r="W606" s="335"/>
      <c r="X606" s="335"/>
    </row>
    <row r="607" spans="2:24" x14ac:dyDescent="0.35">
      <c r="B607" s="334"/>
      <c r="C607" s="335"/>
      <c r="D607" s="336"/>
      <c r="E607" s="336"/>
      <c r="F607" s="335"/>
      <c r="G607" s="335"/>
      <c r="H607" s="335"/>
      <c r="I607" s="335"/>
      <c r="J607" s="335"/>
      <c r="K607" s="335"/>
      <c r="L607" s="335"/>
      <c r="M607" s="335"/>
      <c r="N607" s="335"/>
      <c r="O607" s="335"/>
      <c r="P607" s="335"/>
      <c r="Q607" s="335"/>
      <c r="R607" s="335"/>
      <c r="S607" s="335"/>
      <c r="T607" s="335"/>
      <c r="U607" s="335"/>
      <c r="V607" s="335"/>
      <c r="W607" s="335"/>
      <c r="X607" s="335"/>
    </row>
    <row r="608" spans="2:24" x14ac:dyDescent="0.35">
      <c r="B608" s="334"/>
      <c r="C608" s="335"/>
      <c r="D608" s="336"/>
      <c r="E608" s="336"/>
      <c r="F608" s="335"/>
      <c r="G608" s="335"/>
      <c r="H608" s="335"/>
      <c r="I608" s="335"/>
      <c r="J608" s="335"/>
      <c r="K608" s="335"/>
      <c r="L608" s="335"/>
      <c r="M608" s="335"/>
      <c r="N608" s="335"/>
      <c r="O608" s="335"/>
      <c r="P608" s="335"/>
      <c r="Q608" s="335"/>
      <c r="R608" s="335"/>
      <c r="S608" s="335"/>
      <c r="T608" s="335"/>
      <c r="U608" s="335"/>
      <c r="V608" s="335"/>
      <c r="W608" s="335"/>
      <c r="X608" s="335"/>
    </row>
    <row r="609" spans="2:24" x14ac:dyDescent="0.35">
      <c r="B609" s="334"/>
      <c r="C609" s="335"/>
      <c r="D609" s="336"/>
      <c r="E609" s="336"/>
      <c r="F609" s="335"/>
      <c r="G609" s="335"/>
      <c r="H609" s="335"/>
      <c r="I609" s="335"/>
      <c r="J609" s="335"/>
      <c r="K609" s="335"/>
      <c r="L609" s="335"/>
      <c r="M609" s="335"/>
      <c r="N609" s="335"/>
      <c r="O609" s="335"/>
      <c r="P609" s="335"/>
      <c r="Q609" s="335"/>
      <c r="R609" s="335"/>
      <c r="S609" s="335"/>
      <c r="T609" s="335"/>
      <c r="U609" s="335"/>
      <c r="V609" s="335"/>
      <c r="W609" s="335"/>
      <c r="X609" s="335"/>
    </row>
    <row r="610" spans="2:24" x14ac:dyDescent="0.35">
      <c r="B610" s="334"/>
      <c r="C610" s="335"/>
      <c r="D610" s="336"/>
      <c r="E610" s="336"/>
      <c r="F610" s="335"/>
      <c r="G610" s="335"/>
      <c r="H610" s="335"/>
      <c r="I610" s="335"/>
      <c r="J610" s="335"/>
      <c r="K610" s="335"/>
      <c r="L610" s="335"/>
      <c r="M610" s="335"/>
      <c r="N610" s="335"/>
      <c r="O610" s="335"/>
      <c r="P610" s="335"/>
      <c r="Q610" s="335"/>
      <c r="R610" s="335"/>
      <c r="S610" s="335"/>
      <c r="T610" s="335"/>
      <c r="U610" s="335"/>
      <c r="V610" s="335"/>
      <c r="W610" s="335"/>
      <c r="X610" s="335"/>
    </row>
    <row r="611" spans="2:24" x14ac:dyDescent="0.35">
      <c r="B611" s="334"/>
      <c r="C611" s="335"/>
      <c r="D611" s="336"/>
      <c r="E611" s="336"/>
      <c r="F611" s="335"/>
      <c r="G611" s="335"/>
      <c r="H611" s="335"/>
      <c r="I611" s="335"/>
      <c r="J611" s="335"/>
      <c r="K611" s="335"/>
      <c r="L611" s="335"/>
      <c r="M611" s="335"/>
      <c r="N611" s="335"/>
      <c r="O611" s="335"/>
      <c r="P611" s="335"/>
      <c r="Q611" s="335"/>
      <c r="R611" s="335"/>
      <c r="S611" s="335"/>
      <c r="T611" s="335"/>
      <c r="U611" s="335"/>
      <c r="V611" s="335"/>
      <c r="W611" s="335"/>
      <c r="X611" s="335"/>
    </row>
    <row r="612" spans="2:24" x14ac:dyDescent="0.35">
      <c r="B612" s="334"/>
      <c r="C612" s="335"/>
      <c r="D612" s="336"/>
      <c r="E612" s="336"/>
      <c r="F612" s="335"/>
      <c r="G612" s="335"/>
      <c r="H612" s="335"/>
      <c r="I612" s="335"/>
      <c r="J612" s="335"/>
      <c r="K612" s="335"/>
      <c r="L612" s="335"/>
      <c r="M612" s="335"/>
      <c r="N612" s="335"/>
      <c r="O612" s="335"/>
      <c r="P612" s="335"/>
      <c r="Q612" s="335"/>
      <c r="R612" s="335"/>
      <c r="S612" s="335"/>
      <c r="T612" s="335"/>
      <c r="U612" s="335"/>
      <c r="V612" s="335"/>
      <c r="W612" s="335"/>
      <c r="X612" s="335"/>
    </row>
    <row r="613" spans="2:24" x14ac:dyDescent="0.35">
      <c r="B613" s="334"/>
      <c r="C613" s="335"/>
      <c r="D613" s="336"/>
      <c r="E613" s="336"/>
      <c r="F613" s="335"/>
      <c r="G613" s="335"/>
      <c r="H613" s="335"/>
      <c r="I613" s="335"/>
      <c r="J613" s="335"/>
      <c r="K613" s="335"/>
      <c r="L613" s="335"/>
      <c r="M613" s="335"/>
      <c r="N613" s="335"/>
      <c r="O613" s="335"/>
      <c r="P613" s="335"/>
      <c r="Q613" s="335"/>
      <c r="R613" s="335"/>
      <c r="S613" s="335"/>
      <c r="T613" s="335"/>
      <c r="U613" s="335"/>
      <c r="V613" s="335"/>
      <c r="W613" s="335"/>
      <c r="X613" s="335"/>
    </row>
    <row r="614" spans="2:24" x14ac:dyDescent="0.35">
      <c r="B614" s="334"/>
      <c r="C614" s="335"/>
      <c r="D614" s="336"/>
      <c r="E614" s="336"/>
      <c r="F614" s="335"/>
      <c r="G614" s="335"/>
      <c r="H614" s="335"/>
      <c r="I614" s="335"/>
      <c r="J614" s="335"/>
      <c r="K614" s="335"/>
      <c r="L614" s="335"/>
      <c r="M614" s="335"/>
      <c r="N614" s="335"/>
      <c r="O614" s="335"/>
      <c r="P614" s="335"/>
      <c r="Q614" s="335"/>
      <c r="R614" s="335"/>
      <c r="S614" s="335"/>
      <c r="T614" s="335"/>
      <c r="U614" s="335"/>
      <c r="V614" s="335"/>
      <c r="W614" s="335"/>
      <c r="X614" s="335"/>
    </row>
    <row r="615" spans="2:24" x14ac:dyDescent="0.35">
      <c r="B615" s="334"/>
      <c r="C615" s="335"/>
      <c r="D615" s="336"/>
      <c r="E615" s="336"/>
      <c r="F615" s="335"/>
      <c r="G615" s="335"/>
      <c r="H615" s="335"/>
      <c r="I615" s="335"/>
      <c r="J615" s="335"/>
      <c r="K615" s="335"/>
      <c r="L615" s="335"/>
      <c r="M615" s="335"/>
      <c r="N615" s="335"/>
      <c r="O615" s="335"/>
      <c r="P615" s="335"/>
      <c r="Q615" s="335"/>
      <c r="R615" s="335"/>
      <c r="S615" s="335"/>
      <c r="T615" s="335"/>
      <c r="U615" s="335"/>
      <c r="V615" s="335"/>
      <c r="W615" s="335"/>
      <c r="X615" s="335"/>
    </row>
    <row r="616" spans="2:24" x14ac:dyDescent="0.35">
      <c r="B616" s="334"/>
      <c r="C616" s="335"/>
      <c r="D616" s="336"/>
      <c r="E616" s="336"/>
      <c r="F616" s="335"/>
      <c r="G616" s="335"/>
      <c r="H616" s="335"/>
      <c r="I616" s="335"/>
      <c r="J616" s="335"/>
      <c r="K616" s="335"/>
      <c r="L616" s="335"/>
      <c r="M616" s="335"/>
      <c r="N616" s="335"/>
      <c r="O616" s="335"/>
      <c r="P616" s="335"/>
      <c r="Q616" s="335"/>
      <c r="R616" s="335"/>
      <c r="S616" s="335"/>
      <c r="T616" s="335"/>
      <c r="U616" s="335"/>
      <c r="V616" s="335"/>
      <c r="W616" s="335"/>
      <c r="X616" s="335"/>
    </row>
    <row r="617" spans="2:24" x14ac:dyDescent="0.35">
      <c r="B617" s="334"/>
      <c r="C617" s="335"/>
      <c r="D617" s="336"/>
      <c r="E617" s="336"/>
      <c r="F617" s="335"/>
      <c r="G617" s="335"/>
      <c r="H617" s="335"/>
      <c r="I617" s="335"/>
      <c r="J617" s="335"/>
      <c r="K617" s="335"/>
      <c r="L617" s="335"/>
      <c r="M617" s="335"/>
      <c r="N617" s="335"/>
      <c r="O617" s="335"/>
      <c r="P617" s="335"/>
      <c r="Q617" s="335"/>
      <c r="R617" s="335"/>
      <c r="S617" s="335"/>
      <c r="T617" s="335"/>
      <c r="U617" s="335"/>
      <c r="V617" s="335"/>
      <c r="W617" s="335"/>
      <c r="X617" s="335"/>
    </row>
    <row r="618" spans="2:24" x14ac:dyDescent="0.35">
      <c r="B618" s="334"/>
      <c r="C618" s="335"/>
      <c r="D618" s="336"/>
      <c r="E618" s="336"/>
      <c r="F618" s="335"/>
      <c r="G618" s="335"/>
      <c r="H618" s="335"/>
      <c r="I618" s="335"/>
      <c r="J618" s="335"/>
      <c r="K618" s="335"/>
      <c r="L618" s="335"/>
      <c r="M618" s="335"/>
      <c r="N618" s="335"/>
      <c r="O618" s="335"/>
      <c r="P618" s="335"/>
      <c r="Q618" s="335"/>
      <c r="R618" s="335"/>
      <c r="S618" s="335"/>
      <c r="T618" s="335"/>
      <c r="U618" s="335"/>
      <c r="V618" s="335"/>
      <c r="W618" s="335"/>
      <c r="X618" s="335"/>
    </row>
    <row r="619" spans="2:24" x14ac:dyDescent="0.35">
      <c r="B619" s="334"/>
      <c r="C619" s="335"/>
      <c r="D619" s="336"/>
      <c r="E619" s="336"/>
      <c r="F619" s="335"/>
      <c r="G619" s="335"/>
      <c r="H619" s="335"/>
      <c r="I619" s="335"/>
      <c r="J619" s="335"/>
      <c r="K619" s="335"/>
      <c r="L619" s="335"/>
      <c r="M619" s="335"/>
      <c r="N619" s="335"/>
      <c r="O619" s="335"/>
      <c r="P619" s="335"/>
      <c r="Q619" s="335"/>
      <c r="R619" s="335"/>
      <c r="S619" s="335"/>
      <c r="T619" s="335"/>
      <c r="U619" s="335"/>
      <c r="V619" s="335"/>
      <c r="W619" s="335"/>
      <c r="X619" s="335"/>
    </row>
    <row r="620" spans="2:24" x14ac:dyDescent="0.35">
      <c r="B620" s="334"/>
      <c r="C620" s="335"/>
      <c r="D620" s="336"/>
      <c r="E620" s="336"/>
      <c r="F620" s="335"/>
      <c r="G620" s="335"/>
      <c r="H620" s="335"/>
      <c r="I620" s="335"/>
      <c r="J620" s="335"/>
      <c r="K620" s="335"/>
      <c r="L620" s="335"/>
      <c r="M620" s="335"/>
      <c r="N620" s="335"/>
      <c r="O620" s="335"/>
      <c r="P620" s="335"/>
      <c r="Q620" s="335"/>
      <c r="R620" s="335"/>
      <c r="S620" s="335"/>
      <c r="T620" s="335"/>
      <c r="U620" s="335"/>
      <c r="V620" s="335"/>
      <c r="W620" s="335"/>
      <c r="X620" s="335"/>
    </row>
    <row r="621" spans="2:24" x14ac:dyDescent="0.35">
      <c r="B621" s="334"/>
      <c r="C621" s="335"/>
      <c r="D621" s="336"/>
      <c r="E621" s="336"/>
      <c r="F621" s="335"/>
      <c r="G621" s="335"/>
      <c r="H621" s="335"/>
      <c r="I621" s="335"/>
      <c r="J621" s="335"/>
      <c r="K621" s="335"/>
      <c r="L621" s="335"/>
      <c r="M621" s="335"/>
      <c r="N621" s="335"/>
      <c r="O621" s="335"/>
      <c r="P621" s="335"/>
      <c r="Q621" s="335"/>
      <c r="R621" s="335"/>
      <c r="S621" s="335"/>
      <c r="T621" s="335"/>
      <c r="U621" s="335"/>
      <c r="V621" s="335"/>
      <c r="W621" s="335"/>
      <c r="X621" s="335"/>
    </row>
    <row r="622" spans="2:24" x14ac:dyDescent="0.35">
      <c r="B622" s="334"/>
      <c r="C622" s="335"/>
      <c r="D622" s="336"/>
      <c r="E622" s="336"/>
      <c r="F622" s="335"/>
      <c r="G622" s="335"/>
      <c r="H622" s="335"/>
      <c r="I622" s="335"/>
      <c r="J622" s="335"/>
      <c r="K622" s="335"/>
      <c r="L622" s="335"/>
      <c r="M622" s="335"/>
      <c r="N622" s="335"/>
      <c r="O622" s="335"/>
      <c r="P622" s="335"/>
      <c r="Q622" s="335"/>
      <c r="R622" s="335"/>
      <c r="S622" s="335"/>
      <c r="T622" s="335"/>
      <c r="U622" s="335"/>
      <c r="V622" s="335"/>
      <c r="W622" s="335"/>
      <c r="X622" s="335"/>
    </row>
    <row r="623" spans="2:24" x14ac:dyDescent="0.35">
      <c r="B623" s="334"/>
      <c r="C623" s="335"/>
      <c r="D623" s="336"/>
      <c r="E623" s="336"/>
      <c r="F623" s="335"/>
      <c r="G623" s="335"/>
      <c r="H623" s="335"/>
      <c r="I623" s="335"/>
      <c r="J623" s="335"/>
      <c r="K623" s="335"/>
      <c r="L623" s="335"/>
      <c r="M623" s="335"/>
      <c r="N623" s="335"/>
      <c r="O623" s="335"/>
      <c r="P623" s="335"/>
      <c r="Q623" s="335"/>
      <c r="R623" s="335"/>
      <c r="S623" s="335"/>
      <c r="T623" s="335"/>
      <c r="U623" s="335"/>
      <c r="V623" s="335"/>
      <c r="W623" s="335"/>
      <c r="X623" s="335"/>
    </row>
    <row r="624" spans="2:24" x14ac:dyDescent="0.35">
      <c r="B624" s="334"/>
      <c r="C624" s="335"/>
      <c r="D624" s="336"/>
      <c r="E624" s="336"/>
      <c r="F624" s="335"/>
      <c r="G624" s="335"/>
      <c r="H624" s="335"/>
      <c r="I624" s="335"/>
      <c r="J624" s="335"/>
      <c r="K624" s="335"/>
      <c r="L624" s="335"/>
      <c r="M624" s="335"/>
      <c r="N624" s="335"/>
      <c r="O624" s="335"/>
      <c r="P624" s="335"/>
      <c r="Q624" s="335"/>
      <c r="R624" s="335"/>
      <c r="S624" s="335"/>
      <c r="T624" s="335"/>
      <c r="U624" s="335"/>
      <c r="V624" s="335"/>
      <c r="W624" s="335"/>
      <c r="X624" s="335"/>
    </row>
    <row r="625" spans="2:24" x14ac:dyDescent="0.35">
      <c r="B625" s="334"/>
      <c r="C625" s="335"/>
      <c r="D625" s="336"/>
      <c r="E625" s="336"/>
      <c r="F625" s="335"/>
      <c r="G625" s="335"/>
      <c r="H625" s="335"/>
      <c r="I625" s="335"/>
      <c r="J625" s="335"/>
      <c r="K625" s="335"/>
      <c r="L625" s="335"/>
      <c r="M625" s="335"/>
      <c r="N625" s="335"/>
      <c r="O625" s="335"/>
      <c r="P625" s="335"/>
      <c r="Q625" s="335"/>
      <c r="R625" s="335"/>
      <c r="S625" s="335"/>
      <c r="T625" s="335"/>
      <c r="U625" s="335"/>
      <c r="V625" s="335"/>
      <c r="W625" s="335"/>
      <c r="X625" s="335"/>
    </row>
    <row r="626" spans="2:24" x14ac:dyDescent="0.35">
      <c r="B626" s="334"/>
      <c r="C626" s="335"/>
      <c r="D626" s="336"/>
      <c r="E626" s="336"/>
      <c r="F626" s="335"/>
      <c r="G626" s="335"/>
      <c r="H626" s="335"/>
      <c r="I626" s="335"/>
      <c r="J626" s="335"/>
      <c r="K626" s="335"/>
      <c r="L626" s="335"/>
      <c r="M626" s="335"/>
      <c r="N626" s="335"/>
      <c r="O626" s="335"/>
      <c r="P626" s="335"/>
      <c r="Q626" s="335"/>
      <c r="R626" s="335"/>
      <c r="S626" s="335"/>
      <c r="T626" s="335"/>
      <c r="U626" s="335"/>
      <c r="V626" s="335"/>
      <c r="W626" s="335"/>
      <c r="X626" s="335"/>
    </row>
    <row r="627" spans="2:24" x14ac:dyDescent="0.35">
      <c r="B627" s="334"/>
      <c r="C627" s="335"/>
      <c r="D627" s="336"/>
      <c r="E627" s="336"/>
      <c r="F627" s="335"/>
      <c r="G627" s="335"/>
      <c r="H627" s="335"/>
      <c r="I627" s="335"/>
      <c r="J627" s="335"/>
      <c r="K627" s="335"/>
      <c r="L627" s="335"/>
      <c r="M627" s="335"/>
      <c r="N627" s="335"/>
      <c r="O627" s="335"/>
      <c r="P627" s="335"/>
      <c r="Q627" s="335"/>
      <c r="R627" s="335"/>
      <c r="S627" s="335"/>
      <c r="T627" s="335"/>
      <c r="U627" s="335"/>
      <c r="V627" s="335"/>
      <c r="W627" s="335"/>
      <c r="X627" s="335"/>
    </row>
    <row r="628" spans="2:24" x14ac:dyDescent="0.35">
      <c r="B628" s="334"/>
      <c r="C628" s="335"/>
      <c r="D628" s="336"/>
      <c r="E628" s="336"/>
      <c r="F628" s="335"/>
      <c r="G628" s="335"/>
      <c r="H628" s="335"/>
      <c r="I628" s="335"/>
      <c r="J628" s="335"/>
      <c r="K628" s="335"/>
      <c r="L628" s="335"/>
      <c r="M628" s="335"/>
      <c r="N628" s="335"/>
      <c r="O628" s="335"/>
      <c r="P628" s="335"/>
      <c r="Q628" s="335"/>
      <c r="R628" s="335"/>
      <c r="S628" s="335"/>
      <c r="T628" s="335"/>
      <c r="U628" s="335"/>
      <c r="V628" s="335"/>
      <c r="W628" s="335"/>
      <c r="X628" s="335"/>
    </row>
    <row r="629" spans="2:24" x14ac:dyDescent="0.35">
      <c r="B629" s="334"/>
      <c r="C629" s="335"/>
      <c r="D629" s="336"/>
      <c r="E629" s="336"/>
      <c r="F629" s="335"/>
      <c r="G629" s="335"/>
      <c r="H629" s="335"/>
      <c r="I629" s="335"/>
      <c r="J629" s="335"/>
      <c r="K629" s="335"/>
      <c r="L629" s="335"/>
      <c r="M629" s="335"/>
      <c r="N629" s="335"/>
      <c r="O629" s="335"/>
      <c r="P629" s="335"/>
      <c r="Q629" s="335"/>
      <c r="R629" s="335"/>
      <c r="S629" s="335"/>
      <c r="T629" s="335"/>
      <c r="U629" s="335"/>
      <c r="V629" s="335"/>
      <c r="W629" s="335"/>
      <c r="X629" s="335"/>
    </row>
    <row r="630" spans="2:24" x14ac:dyDescent="0.35">
      <c r="B630" s="334"/>
      <c r="C630" s="335"/>
      <c r="D630" s="336"/>
      <c r="E630" s="336"/>
      <c r="F630" s="335"/>
      <c r="G630" s="335"/>
      <c r="H630" s="335"/>
      <c r="I630" s="335"/>
      <c r="J630" s="335"/>
      <c r="K630" s="335"/>
      <c r="L630" s="335"/>
      <c r="M630" s="335"/>
      <c r="N630" s="335"/>
      <c r="O630" s="335"/>
      <c r="P630" s="335"/>
      <c r="Q630" s="335"/>
      <c r="R630" s="335"/>
      <c r="S630" s="335"/>
      <c r="T630" s="335"/>
      <c r="U630" s="335"/>
      <c r="V630" s="335"/>
      <c r="W630" s="335"/>
      <c r="X630" s="335"/>
    </row>
    <row r="631" spans="2:24" x14ac:dyDescent="0.35">
      <c r="B631" s="334"/>
      <c r="C631" s="335"/>
      <c r="D631" s="336"/>
      <c r="E631" s="336"/>
      <c r="F631" s="335"/>
      <c r="G631" s="335"/>
      <c r="H631" s="335"/>
      <c r="I631" s="335"/>
      <c r="J631" s="335"/>
      <c r="K631" s="335"/>
      <c r="L631" s="335"/>
      <c r="M631" s="335"/>
      <c r="N631" s="335"/>
      <c r="O631" s="335"/>
      <c r="P631" s="335"/>
      <c r="Q631" s="335"/>
      <c r="R631" s="335"/>
      <c r="S631" s="335"/>
      <c r="T631" s="335"/>
      <c r="U631" s="335"/>
      <c r="V631" s="335"/>
      <c r="W631" s="335"/>
      <c r="X631" s="335"/>
    </row>
    <row r="632" spans="2:24" x14ac:dyDescent="0.35">
      <c r="B632" s="334"/>
      <c r="C632" s="335"/>
      <c r="D632" s="336"/>
      <c r="E632" s="336"/>
      <c r="F632" s="335"/>
      <c r="G632" s="335"/>
      <c r="H632" s="335"/>
      <c r="I632" s="335"/>
      <c r="J632" s="335"/>
      <c r="K632" s="335"/>
      <c r="L632" s="335"/>
      <c r="M632" s="335"/>
      <c r="N632" s="335"/>
      <c r="O632" s="335"/>
      <c r="P632" s="335"/>
      <c r="Q632" s="335"/>
      <c r="R632" s="335"/>
      <c r="S632" s="335"/>
      <c r="T632" s="335"/>
      <c r="U632" s="335"/>
      <c r="V632" s="335"/>
      <c r="W632" s="335"/>
      <c r="X632" s="335"/>
    </row>
    <row r="633" spans="2:24" x14ac:dyDescent="0.35">
      <c r="B633" s="334"/>
      <c r="C633" s="335"/>
      <c r="D633" s="336"/>
      <c r="E633" s="336"/>
      <c r="F633" s="335"/>
      <c r="G633" s="335"/>
      <c r="H633" s="335"/>
      <c r="I633" s="335"/>
      <c r="J633" s="335"/>
      <c r="K633" s="335"/>
      <c r="L633" s="335"/>
      <c r="M633" s="335"/>
      <c r="N633" s="335"/>
      <c r="O633" s="335"/>
      <c r="P633" s="335"/>
      <c r="Q633" s="335"/>
      <c r="R633" s="335"/>
      <c r="S633" s="335"/>
      <c r="T633" s="335"/>
      <c r="U633" s="335"/>
      <c r="V633" s="335"/>
      <c r="W633" s="335"/>
      <c r="X633" s="335"/>
    </row>
    <row r="634" spans="2:24" x14ac:dyDescent="0.35">
      <c r="B634" s="334"/>
      <c r="C634" s="335"/>
      <c r="D634" s="336"/>
      <c r="E634" s="336"/>
      <c r="F634" s="335"/>
      <c r="G634" s="335"/>
      <c r="H634" s="335"/>
      <c r="I634" s="335"/>
      <c r="J634" s="335"/>
      <c r="K634" s="335"/>
      <c r="L634" s="335"/>
      <c r="M634" s="335"/>
      <c r="N634" s="335"/>
      <c r="O634" s="335"/>
      <c r="P634" s="335"/>
      <c r="Q634" s="335"/>
      <c r="R634" s="335"/>
      <c r="S634" s="335"/>
      <c r="T634" s="335"/>
      <c r="U634" s="335"/>
      <c r="V634" s="335"/>
      <c r="W634" s="335"/>
      <c r="X634" s="335"/>
    </row>
    <row r="635" spans="2:24" x14ac:dyDescent="0.35">
      <c r="B635" s="334"/>
      <c r="C635" s="335"/>
      <c r="D635" s="336"/>
      <c r="E635" s="336"/>
      <c r="F635" s="335"/>
      <c r="G635" s="335"/>
      <c r="H635" s="335"/>
      <c r="I635" s="335"/>
      <c r="J635" s="335"/>
      <c r="K635" s="335"/>
      <c r="L635" s="335"/>
      <c r="M635" s="335"/>
      <c r="N635" s="335"/>
      <c r="O635" s="335"/>
      <c r="P635" s="335"/>
      <c r="Q635" s="335"/>
      <c r="R635" s="335"/>
      <c r="S635" s="335"/>
      <c r="T635" s="335"/>
      <c r="U635" s="335"/>
      <c r="V635" s="335"/>
      <c r="W635" s="335"/>
      <c r="X635" s="335"/>
    </row>
    <row r="636" spans="2:24" x14ac:dyDescent="0.35">
      <c r="B636" s="334"/>
      <c r="C636" s="335"/>
      <c r="D636" s="336"/>
      <c r="E636" s="336"/>
      <c r="F636" s="335"/>
      <c r="G636" s="335"/>
      <c r="H636" s="335"/>
      <c r="I636" s="335"/>
      <c r="J636" s="335"/>
      <c r="K636" s="335"/>
      <c r="L636" s="335"/>
      <c r="M636" s="335"/>
      <c r="N636" s="335"/>
      <c r="O636" s="335"/>
      <c r="P636" s="335"/>
      <c r="Q636" s="335"/>
      <c r="R636" s="335"/>
      <c r="S636" s="335"/>
      <c r="T636" s="335"/>
      <c r="U636" s="335"/>
      <c r="V636" s="335"/>
      <c r="W636" s="335"/>
      <c r="X636" s="335"/>
    </row>
    <row r="637" spans="2:24" x14ac:dyDescent="0.35">
      <c r="B637" s="334"/>
      <c r="C637" s="335"/>
      <c r="D637" s="336"/>
      <c r="E637" s="336"/>
      <c r="F637" s="335"/>
      <c r="G637" s="335"/>
      <c r="H637" s="335"/>
      <c r="I637" s="335"/>
      <c r="J637" s="335"/>
      <c r="K637" s="335"/>
      <c r="L637" s="335"/>
      <c r="M637" s="335"/>
      <c r="N637" s="335"/>
      <c r="O637" s="335"/>
      <c r="P637" s="335"/>
      <c r="Q637" s="335"/>
      <c r="R637" s="335"/>
      <c r="S637" s="335"/>
      <c r="T637" s="335"/>
      <c r="U637" s="335"/>
      <c r="V637" s="335"/>
      <c r="W637" s="335"/>
      <c r="X637" s="335"/>
    </row>
    <row r="638" spans="2:24" x14ac:dyDescent="0.35">
      <c r="B638" s="334"/>
      <c r="C638" s="335"/>
      <c r="D638" s="336"/>
      <c r="E638" s="336"/>
      <c r="F638" s="335"/>
      <c r="G638" s="335"/>
      <c r="H638" s="335"/>
      <c r="I638" s="335"/>
      <c r="J638" s="335"/>
      <c r="K638" s="335"/>
      <c r="L638" s="335"/>
      <c r="M638" s="335"/>
      <c r="N638" s="335"/>
      <c r="O638" s="335"/>
      <c r="P638" s="335"/>
      <c r="Q638" s="335"/>
      <c r="R638" s="335"/>
      <c r="S638" s="335"/>
      <c r="T638" s="335"/>
      <c r="U638" s="335"/>
      <c r="V638" s="335"/>
      <c r="W638" s="335"/>
      <c r="X638" s="335"/>
    </row>
    <row r="639" spans="2:24" x14ac:dyDescent="0.35">
      <c r="B639" s="334"/>
      <c r="C639" s="335"/>
      <c r="D639" s="336"/>
      <c r="E639" s="336"/>
      <c r="F639" s="335"/>
      <c r="G639" s="335"/>
      <c r="H639" s="335"/>
      <c r="I639" s="335"/>
      <c r="J639" s="335"/>
      <c r="K639" s="335"/>
      <c r="L639" s="335"/>
      <c r="M639" s="335"/>
      <c r="N639" s="335"/>
      <c r="O639" s="335"/>
      <c r="P639" s="335"/>
      <c r="Q639" s="335"/>
      <c r="R639" s="335"/>
      <c r="S639" s="335"/>
      <c r="T639" s="335"/>
      <c r="U639" s="335"/>
      <c r="V639" s="335"/>
      <c r="W639" s="335"/>
      <c r="X639" s="335"/>
    </row>
    <row r="640" spans="2:24" x14ac:dyDescent="0.35">
      <c r="B640" s="334"/>
      <c r="C640" s="335"/>
      <c r="D640" s="336"/>
      <c r="E640" s="336"/>
      <c r="F640" s="335"/>
      <c r="G640" s="335"/>
      <c r="H640" s="335"/>
      <c r="I640" s="335"/>
      <c r="J640" s="335"/>
      <c r="K640" s="335"/>
      <c r="L640" s="335"/>
      <c r="M640" s="335"/>
      <c r="N640" s="335"/>
      <c r="O640" s="335"/>
      <c r="P640" s="335"/>
      <c r="Q640" s="335"/>
      <c r="R640" s="335"/>
      <c r="S640" s="335"/>
      <c r="T640" s="335"/>
      <c r="U640" s="335"/>
      <c r="V640" s="335"/>
      <c r="W640" s="335"/>
      <c r="X640" s="335"/>
    </row>
    <row r="641" spans="2:24" x14ac:dyDescent="0.35">
      <c r="B641" s="334"/>
      <c r="C641" s="335"/>
      <c r="D641" s="336"/>
      <c r="E641" s="336"/>
      <c r="F641" s="335"/>
      <c r="G641" s="335"/>
      <c r="H641" s="335"/>
      <c r="I641" s="335"/>
      <c r="J641" s="335"/>
      <c r="K641" s="335"/>
      <c r="L641" s="335"/>
      <c r="M641" s="335"/>
      <c r="N641" s="335"/>
      <c r="O641" s="335"/>
      <c r="P641" s="335"/>
      <c r="Q641" s="335"/>
      <c r="R641" s="335"/>
      <c r="S641" s="335"/>
      <c r="T641" s="335"/>
      <c r="U641" s="335"/>
      <c r="V641" s="335"/>
      <c r="W641" s="335"/>
      <c r="X641" s="335"/>
    </row>
    <row r="642" spans="2:24" x14ac:dyDescent="0.35">
      <c r="B642" s="334"/>
      <c r="C642" s="335"/>
      <c r="D642" s="336"/>
      <c r="E642" s="336"/>
      <c r="F642" s="335"/>
      <c r="G642" s="335"/>
      <c r="H642" s="335"/>
      <c r="I642" s="335"/>
      <c r="J642" s="335"/>
      <c r="K642" s="335"/>
      <c r="L642" s="335"/>
      <c r="M642" s="335"/>
      <c r="N642" s="335"/>
      <c r="O642" s="335"/>
      <c r="P642" s="335"/>
      <c r="Q642" s="335"/>
      <c r="R642" s="335"/>
      <c r="S642" s="335"/>
      <c r="T642" s="335"/>
      <c r="U642" s="335"/>
      <c r="V642" s="335"/>
      <c r="W642" s="335"/>
      <c r="X642" s="335"/>
    </row>
    <row r="643" spans="2:24" x14ac:dyDescent="0.35">
      <c r="B643" s="334"/>
      <c r="C643" s="335"/>
      <c r="D643" s="336"/>
      <c r="E643" s="336"/>
      <c r="F643" s="335"/>
      <c r="G643" s="335"/>
      <c r="H643" s="335"/>
      <c r="I643" s="335"/>
      <c r="J643" s="335"/>
      <c r="K643" s="335"/>
      <c r="L643" s="335"/>
      <c r="M643" s="335"/>
      <c r="N643" s="335"/>
      <c r="O643" s="335"/>
      <c r="P643" s="335"/>
      <c r="Q643" s="335"/>
      <c r="R643" s="335"/>
      <c r="S643" s="335"/>
      <c r="T643" s="335"/>
      <c r="U643" s="335"/>
      <c r="V643" s="335"/>
      <c r="W643" s="335"/>
      <c r="X643" s="335"/>
    </row>
    <row r="644" spans="2:24" x14ac:dyDescent="0.35">
      <c r="B644" s="334"/>
      <c r="C644" s="335"/>
      <c r="D644" s="336"/>
      <c r="E644" s="336"/>
      <c r="F644" s="335"/>
      <c r="G644" s="335"/>
      <c r="H644" s="335"/>
      <c r="I644" s="335"/>
      <c r="J644" s="335"/>
      <c r="K644" s="335"/>
      <c r="L644" s="335"/>
      <c r="M644" s="335"/>
      <c r="N644" s="335"/>
      <c r="O644" s="335"/>
      <c r="P644" s="335"/>
      <c r="Q644" s="335"/>
      <c r="R644" s="335"/>
      <c r="S644" s="335"/>
      <c r="T644" s="335"/>
      <c r="U644" s="335"/>
      <c r="V644" s="335"/>
      <c r="W644" s="335"/>
      <c r="X644" s="335"/>
    </row>
    <row r="645" spans="2:24" x14ac:dyDescent="0.35">
      <c r="B645" s="334"/>
      <c r="C645" s="335"/>
      <c r="D645" s="336"/>
      <c r="E645" s="336"/>
      <c r="F645" s="335"/>
      <c r="G645" s="335"/>
      <c r="H645" s="335"/>
      <c r="I645" s="335"/>
      <c r="J645" s="335"/>
      <c r="K645" s="335"/>
      <c r="L645" s="335"/>
      <c r="M645" s="335"/>
      <c r="N645" s="335"/>
      <c r="O645" s="335"/>
      <c r="P645" s="335"/>
      <c r="Q645" s="335"/>
      <c r="R645" s="335"/>
      <c r="S645" s="335"/>
      <c r="T645" s="335"/>
      <c r="U645" s="335"/>
      <c r="V645" s="335"/>
      <c r="W645" s="335"/>
      <c r="X645" s="335"/>
    </row>
    <row r="646" spans="2:24" x14ac:dyDescent="0.35">
      <c r="B646" s="334"/>
      <c r="C646" s="335"/>
      <c r="D646" s="336"/>
      <c r="E646" s="336"/>
      <c r="F646" s="335"/>
      <c r="G646" s="335"/>
      <c r="H646" s="335"/>
      <c r="I646" s="335"/>
      <c r="J646" s="335"/>
      <c r="K646" s="335"/>
      <c r="L646" s="335"/>
      <c r="M646" s="335"/>
      <c r="N646" s="335"/>
      <c r="O646" s="335"/>
      <c r="P646" s="335"/>
      <c r="Q646" s="335"/>
      <c r="R646" s="335"/>
      <c r="S646" s="335"/>
      <c r="T646" s="335"/>
      <c r="U646" s="335"/>
      <c r="V646" s="335"/>
      <c r="W646" s="335"/>
      <c r="X646" s="335"/>
    </row>
    <row r="647" spans="2:24" x14ac:dyDescent="0.35">
      <c r="B647" s="334"/>
      <c r="C647" s="335"/>
      <c r="D647" s="336"/>
      <c r="E647" s="336"/>
      <c r="F647" s="335"/>
      <c r="G647" s="335"/>
      <c r="H647" s="335"/>
      <c r="I647" s="335"/>
      <c r="J647" s="335"/>
      <c r="K647" s="335"/>
      <c r="L647" s="335"/>
      <c r="M647" s="335"/>
      <c r="N647" s="335"/>
      <c r="O647" s="335"/>
      <c r="P647" s="335"/>
      <c r="Q647" s="335"/>
      <c r="R647" s="335"/>
      <c r="S647" s="335"/>
      <c r="T647" s="335"/>
      <c r="U647" s="335"/>
      <c r="V647" s="335"/>
      <c r="W647" s="335"/>
      <c r="X647" s="335"/>
    </row>
    <row r="648" spans="2:24" x14ac:dyDescent="0.35">
      <c r="B648" s="334"/>
      <c r="C648" s="335"/>
      <c r="D648" s="336"/>
      <c r="E648" s="336"/>
      <c r="F648" s="335"/>
      <c r="G648" s="335"/>
      <c r="H648" s="335"/>
      <c r="I648" s="335"/>
      <c r="J648" s="335"/>
      <c r="K648" s="335"/>
      <c r="L648" s="335"/>
      <c r="M648" s="335"/>
      <c r="N648" s="335"/>
      <c r="O648" s="335"/>
      <c r="P648" s="335"/>
      <c r="Q648" s="335"/>
      <c r="R648" s="335"/>
      <c r="S648" s="335"/>
      <c r="T648" s="335"/>
      <c r="U648" s="335"/>
      <c r="V648" s="335"/>
      <c r="W648" s="335"/>
      <c r="X648" s="335"/>
    </row>
    <row r="649" spans="2:24" x14ac:dyDescent="0.35">
      <c r="B649" s="334"/>
      <c r="C649" s="335"/>
      <c r="D649" s="336"/>
      <c r="E649" s="336"/>
      <c r="F649" s="335"/>
      <c r="G649" s="335"/>
      <c r="H649" s="335"/>
      <c r="I649" s="335"/>
      <c r="J649" s="335"/>
      <c r="K649" s="335"/>
      <c r="L649" s="335"/>
      <c r="M649" s="335"/>
      <c r="N649" s="335"/>
      <c r="O649" s="335"/>
      <c r="P649" s="335"/>
      <c r="Q649" s="335"/>
      <c r="R649" s="335"/>
      <c r="S649" s="335"/>
      <c r="T649" s="335"/>
      <c r="U649" s="335"/>
      <c r="V649" s="335"/>
      <c r="W649" s="335"/>
      <c r="X649" s="335"/>
    </row>
    <row r="650" spans="2:24" x14ac:dyDescent="0.35">
      <c r="B650" s="334"/>
      <c r="C650" s="335"/>
      <c r="D650" s="336"/>
      <c r="E650" s="336"/>
      <c r="F650" s="335"/>
      <c r="G650" s="335"/>
      <c r="H650" s="335"/>
      <c r="I650" s="335"/>
      <c r="J650" s="335"/>
      <c r="K650" s="335"/>
      <c r="L650" s="335"/>
      <c r="M650" s="335"/>
      <c r="N650" s="335"/>
      <c r="O650" s="335"/>
      <c r="P650" s="335"/>
      <c r="Q650" s="335"/>
      <c r="R650" s="335"/>
      <c r="S650" s="335"/>
      <c r="T650" s="335"/>
      <c r="U650" s="335"/>
      <c r="V650" s="335"/>
      <c r="W650" s="335"/>
      <c r="X650" s="335"/>
    </row>
    <row r="651" spans="2:24" x14ac:dyDescent="0.35">
      <c r="B651" s="334"/>
      <c r="C651" s="335"/>
      <c r="D651" s="336"/>
      <c r="E651" s="336"/>
      <c r="F651" s="335"/>
      <c r="G651" s="335"/>
      <c r="H651" s="335"/>
      <c r="I651" s="335"/>
      <c r="J651" s="335"/>
      <c r="K651" s="335"/>
      <c r="L651" s="335"/>
      <c r="M651" s="335"/>
      <c r="N651" s="335"/>
      <c r="O651" s="335"/>
      <c r="P651" s="335"/>
      <c r="Q651" s="335"/>
      <c r="R651" s="335"/>
      <c r="S651" s="335"/>
      <c r="T651" s="335"/>
      <c r="U651" s="335"/>
      <c r="V651" s="335"/>
      <c r="W651" s="335"/>
      <c r="X651" s="335"/>
    </row>
    <row r="652" spans="2:24" x14ac:dyDescent="0.35">
      <c r="B652" s="334"/>
      <c r="C652" s="335"/>
      <c r="D652" s="336"/>
      <c r="E652" s="336"/>
      <c r="F652" s="335"/>
      <c r="G652" s="335"/>
      <c r="H652" s="335"/>
      <c r="I652" s="335"/>
      <c r="J652" s="335"/>
      <c r="K652" s="335"/>
      <c r="L652" s="335"/>
      <c r="M652" s="335"/>
      <c r="N652" s="335"/>
      <c r="O652" s="335"/>
      <c r="P652" s="335"/>
      <c r="Q652" s="335"/>
      <c r="R652" s="335"/>
      <c r="S652" s="335"/>
      <c r="T652" s="335"/>
      <c r="U652" s="335"/>
      <c r="V652" s="335"/>
      <c r="W652" s="335"/>
      <c r="X652" s="335"/>
    </row>
    <row r="653" spans="2:24" x14ac:dyDescent="0.35">
      <c r="B653" s="334"/>
      <c r="C653" s="335"/>
      <c r="D653" s="336"/>
      <c r="E653" s="336"/>
      <c r="F653" s="335"/>
      <c r="G653" s="335"/>
      <c r="H653" s="335"/>
      <c r="I653" s="335"/>
      <c r="J653" s="335"/>
      <c r="K653" s="335"/>
      <c r="L653" s="335"/>
      <c r="M653" s="335"/>
      <c r="N653" s="335"/>
      <c r="O653" s="335"/>
      <c r="P653" s="335"/>
      <c r="Q653" s="335"/>
      <c r="R653" s="335"/>
      <c r="S653" s="335"/>
      <c r="T653" s="335"/>
      <c r="U653" s="335"/>
      <c r="V653" s="335"/>
      <c r="W653" s="335"/>
      <c r="X653" s="335"/>
    </row>
    <row r="654" spans="2:24" x14ac:dyDescent="0.35">
      <c r="B654" s="334"/>
      <c r="C654" s="335"/>
      <c r="D654" s="336"/>
      <c r="E654" s="336"/>
      <c r="F654" s="335"/>
      <c r="G654" s="335"/>
      <c r="H654" s="335"/>
      <c r="I654" s="335"/>
      <c r="J654" s="335"/>
      <c r="K654" s="335"/>
      <c r="L654" s="335"/>
      <c r="M654" s="335"/>
      <c r="N654" s="335"/>
      <c r="O654" s="335"/>
      <c r="P654" s="335"/>
      <c r="Q654" s="335"/>
      <c r="R654" s="335"/>
      <c r="S654" s="335"/>
      <c r="T654" s="335"/>
      <c r="U654" s="335"/>
      <c r="V654" s="335"/>
      <c r="W654" s="335"/>
      <c r="X654" s="335"/>
    </row>
    <row r="655" spans="2:24" x14ac:dyDescent="0.35">
      <c r="B655" s="334"/>
      <c r="C655" s="335"/>
      <c r="D655" s="336"/>
      <c r="E655" s="336"/>
      <c r="F655" s="335"/>
      <c r="G655" s="335"/>
      <c r="H655" s="335"/>
      <c r="I655" s="335"/>
      <c r="J655" s="335"/>
      <c r="K655" s="335"/>
      <c r="L655" s="335"/>
      <c r="M655" s="335"/>
      <c r="N655" s="335"/>
      <c r="O655" s="335"/>
      <c r="P655" s="335"/>
      <c r="Q655" s="335"/>
      <c r="R655" s="335"/>
      <c r="S655" s="335"/>
      <c r="T655" s="335"/>
      <c r="U655" s="335"/>
      <c r="V655" s="335"/>
      <c r="W655" s="335"/>
      <c r="X655" s="335"/>
    </row>
    <row r="656" spans="2:24" x14ac:dyDescent="0.35">
      <c r="B656" s="334"/>
      <c r="C656" s="335"/>
      <c r="D656" s="336"/>
      <c r="E656" s="336"/>
      <c r="F656" s="335"/>
      <c r="G656" s="335"/>
      <c r="H656" s="335"/>
      <c r="I656" s="335"/>
      <c r="J656" s="335"/>
      <c r="K656" s="335"/>
      <c r="L656" s="335"/>
      <c r="M656" s="335"/>
      <c r="N656" s="335"/>
      <c r="O656" s="335"/>
      <c r="P656" s="335"/>
      <c r="Q656" s="335"/>
      <c r="R656" s="335"/>
      <c r="S656" s="335"/>
      <c r="T656" s="335"/>
      <c r="U656" s="335"/>
      <c r="V656" s="335"/>
      <c r="W656" s="335"/>
      <c r="X656" s="335"/>
    </row>
    <row r="657" spans="2:24" x14ac:dyDescent="0.35">
      <c r="B657" s="334"/>
      <c r="C657" s="335"/>
      <c r="D657" s="336"/>
      <c r="E657" s="336"/>
      <c r="F657" s="335"/>
      <c r="G657" s="335"/>
      <c r="H657" s="335"/>
      <c r="I657" s="335"/>
      <c r="J657" s="335"/>
      <c r="K657" s="335"/>
      <c r="L657" s="335"/>
      <c r="M657" s="335"/>
      <c r="N657" s="335"/>
      <c r="O657" s="335"/>
      <c r="P657" s="335"/>
      <c r="Q657" s="335"/>
      <c r="R657" s="335"/>
      <c r="S657" s="335"/>
      <c r="T657" s="335"/>
      <c r="U657" s="335"/>
      <c r="V657" s="335"/>
      <c r="W657" s="335"/>
      <c r="X657" s="335"/>
    </row>
    <row r="658" spans="2:24" x14ac:dyDescent="0.35">
      <c r="B658" s="334"/>
      <c r="C658" s="335"/>
      <c r="D658" s="336"/>
      <c r="E658" s="336"/>
      <c r="F658" s="335"/>
      <c r="G658" s="335"/>
      <c r="H658" s="335"/>
      <c r="I658" s="335"/>
      <c r="J658" s="335"/>
      <c r="K658" s="335"/>
      <c r="L658" s="335"/>
      <c r="M658" s="335"/>
      <c r="N658" s="335"/>
      <c r="O658" s="335"/>
      <c r="P658" s="335"/>
      <c r="Q658" s="335"/>
      <c r="R658" s="335"/>
      <c r="S658" s="335"/>
      <c r="T658" s="335"/>
      <c r="U658" s="335"/>
      <c r="V658" s="335"/>
      <c r="W658" s="335"/>
      <c r="X658" s="335"/>
    </row>
    <row r="659" spans="2:24" x14ac:dyDescent="0.35">
      <c r="B659" s="334"/>
      <c r="C659" s="335"/>
      <c r="D659" s="336"/>
      <c r="E659" s="336"/>
      <c r="F659" s="335"/>
      <c r="G659" s="335"/>
      <c r="H659" s="335"/>
      <c r="I659" s="335"/>
      <c r="J659" s="335"/>
      <c r="K659" s="335"/>
      <c r="L659" s="335"/>
      <c r="M659" s="335"/>
      <c r="N659" s="335"/>
      <c r="O659" s="335"/>
      <c r="P659" s="335"/>
      <c r="Q659" s="335"/>
      <c r="R659" s="335"/>
      <c r="S659" s="335"/>
      <c r="T659" s="335"/>
      <c r="U659" s="335"/>
      <c r="V659" s="335"/>
      <c r="W659" s="335"/>
      <c r="X659" s="335"/>
    </row>
    <row r="660" spans="2:24" x14ac:dyDescent="0.35">
      <c r="B660" s="334"/>
      <c r="C660" s="335"/>
      <c r="D660" s="336"/>
      <c r="E660" s="336"/>
      <c r="F660" s="335"/>
      <c r="G660" s="335"/>
      <c r="H660" s="335"/>
      <c r="I660" s="335"/>
      <c r="J660" s="335"/>
      <c r="K660" s="335"/>
      <c r="L660" s="335"/>
      <c r="M660" s="335"/>
      <c r="N660" s="335"/>
      <c r="O660" s="335"/>
      <c r="P660" s="335"/>
      <c r="Q660" s="335"/>
      <c r="R660" s="335"/>
      <c r="S660" s="335"/>
      <c r="T660" s="335"/>
      <c r="U660" s="335"/>
      <c r="V660" s="335"/>
      <c r="W660" s="335"/>
      <c r="X660" s="335"/>
    </row>
    <row r="661" spans="2:24" x14ac:dyDescent="0.35">
      <c r="B661" s="334"/>
      <c r="C661" s="335"/>
      <c r="D661" s="336"/>
      <c r="E661" s="336"/>
      <c r="F661" s="335"/>
      <c r="G661" s="335"/>
      <c r="H661" s="335"/>
      <c r="I661" s="335"/>
      <c r="J661" s="335"/>
      <c r="K661" s="335"/>
      <c r="L661" s="335"/>
      <c r="M661" s="335"/>
      <c r="N661" s="335"/>
      <c r="O661" s="335"/>
      <c r="P661" s="335"/>
      <c r="Q661" s="335"/>
      <c r="R661" s="335"/>
      <c r="S661" s="335"/>
      <c r="T661" s="335"/>
      <c r="U661" s="335"/>
      <c r="V661" s="335"/>
      <c r="W661" s="335"/>
      <c r="X661" s="335"/>
    </row>
    <row r="662" spans="2:24" x14ac:dyDescent="0.35">
      <c r="B662" s="334"/>
      <c r="C662" s="335"/>
      <c r="D662" s="336"/>
      <c r="E662" s="336"/>
      <c r="F662" s="335"/>
      <c r="G662" s="335"/>
      <c r="H662" s="335"/>
      <c r="I662" s="335"/>
      <c r="J662" s="335"/>
      <c r="K662" s="335"/>
      <c r="L662" s="335"/>
      <c r="M662" s="335"/>
      <c r="N662" s="335"/>
      <c r="O662" s="335"/>
      <c r="P662" s="335"/>
      <c r="Q662" s="335"/>
      <c r="R662" s="335"/>
      <c r="S662" s="335"/>
      <c r="T662" s="335"/>
      <c r="U662" s="335"/>
      <c r="V662" s="335"/>
      <c r="W662" s="335"/>
      <c r="X662" s="335"/>
    </row>
    <row r="663" spans="2:24" x14ac:dyDescent="0.35">
      <c r="B663" s="334"/>
      <c r="C663" s="335"/>
      <c r="D663" s="336"/>
      <c r="E663" s="336"/>
      <c r="F663" s="335"/>
      <c r="G663" s="335"/>
      <c r="H663" s="335"/>
      <c r="I663" s="335"/>
      <c r="J663" s="335"/>
      <c r="K663" s="335"/>
      <c r="L663" s="335"/>
      <c r="M663" s="335"/>
      <c r="N663" s="335"/>
      <c r="O663" s="335"/>
      <c r="P663" s="335"/>
      <c r="Q663" s="335"/>
      <c r="R663" s="335"/>
      <c r="S663" s="335"/>
      <c r="T663" s="335"/>
      <c r="U663" s="335"/>
      <c r="V663" s="335"/>
      <c r="W663" s="335"/>
      <c r="X663" s="335"/>
    </row>
    <row r="664" spans="2:24" x14ac:dyDescent="0.35">
      <c r="B664" s="334"/>
      <c r="C664" s="335"/>
      <c r="D664" s="336"/>
      <c r="E664" s="336"/>
      <c r="F664" s="335"/>
      <c r="G664" s="335"/>
      <c r="H664" s="335"/>
      <c r="I664" s="335"/>
      <c r="J664" s="335"/>
      <c r="K664" s="335"/>
      <c r="L664" s="335"/>
      <c r="M664" s="335"/>
      <c r="N664" s="335"/>
      <c r="O664" s="335"/>
      <c r="P664" s="335"/>
      <c r="Q664" s="335"/>
      <c r="R664" s="335"/>
      <c r="S664" s="335"/>
      <c r="T664" s="335"/>
      <c r="U664" s="335"/>
      <c r="V664" s="335"/>
      <c r="W664" s="335"/>
      <c r="X664" s="335"/>
    </row>
    <row r="665" spans="2:24" x14ac:dyDescent="0.35">
      <c r="B665" s="334"/>
      <c r="C665" s="335"/>
      <c r="D665" s="336"/>
      <c r="E665" s="336"/>
      <c r="F665" s="335"/>
      <c r="G665" s="335"/>
      <c r="H665" s="335"/>
      <c r="I665" s="335"/>
      <c r="J665" s="335"/>
      <c r="K665" s="335"/>
      <c r="L665" s="335"/>
      <c r="M665" s="335"/>
      <c r="N665" s="335"/>
      <c r="O665" s="335"/>
      <c r="P665" s="335"/>
      <c r="Q665" s="335"/>
      <c r="R665" s="335"/>
      <c r="S665" s="335"/>
      <c r="T665" s="335"/>
      <c r="U665" s="335"/>
      <c r="V665" s="335"/>
      <c r="W665" s="335"/>
      <c r="X665" s="335"/>
    </row>
    <row r="666" spans="2:24" x14ac:dyDescent="0.35">
      <c r="B666" s="334"/>
      <c r="C666" s="335"/>
      <c r="D666" s="336"/>
      <c r="E666" s="336"/>
      <c r="F666" s="335"/>
      <c r="G666" s="335"/>
      <c r="H666" s="335"/>
      <c r="I666" s="335"/>
      <c r="J666" s="335"/>
      <c r="K666" s="335"/>
      <c r="L666" s="335"/>
      <c r="M666" s="335"/>
      <c r="N666" s="335"/>
      <c r="O666" s="335"/>
      <c r="P666" s="335"/>
      <c r="Q666" s="335"/>
      <c r="R666" s="335"/>
      <c r="S666" s="335"/>
      <c r="T666" s="335"/>
      <c r="U666" s="335"/>
      <c r="V666" s="335"/>
      <c r="W666" s="335"/>
      <c r="X666" s="335"/>
    </row>
    <row r="667" spans="2:24" x14ac:dyDescent="0.35">
      <c r="B667" s="334"/>
      <c r="C667" s="335"/>
      <c r="D667" s="336"/>
      <c r="E667" s="336"/>
      <c r="F667" s="335"/>
      <c r="G667" s="335"/>
      <c r="H667" s="335"/>
      <c r="I667" s="335"/>
      <c r="J667" s="335"/>
      <c r="K667" s="335"/>
      <c r="L667" s="335"/>
      <c r="M667" s="335"/>
      <c r="N667" s="335"/>
      <c r="O667" s="335"/>
      <c r="P667" s="335"/>
      <c r="Q667" s="335"/>
      <c r="R667" s="335"/>
      <c r="S667" s="335"/>
      <c r="T667" s="335"/>
      <c r="U667" s="335"/>
      <c r="V667" s="335"/>
      <c r="W667" s="335"/>
      <c r="X667" s="335"/>
    </row>
    <row r="668" spans="2:24" x14ac:dyDescent="0.35">
      <c r="B668" s="334"/>
      <c r="C668" s="335"/>
      <c r="D668" s="336"/>
      <c r="E668" s="336"/>
      <c r="F668" s="335"/>
      <c r="G668" s="335"/>
      <c r="H668" s="335"/>
      <c r="I668" s="335"/>
      <c r="J668" s="335"/>
      <c r="K668" s="335"/>
      <c r="L668" s="335"/>
      <c r="M668" s="335"/>
      <c r="N668" s="335"/>
      <c r="O668" s="335"/>
      <c r="P668" s="335"/>
      <c r="Q668" s="335"/>
      <c r="R668" s="335"/>
      <c r="S668" s="335"/>
      <c r="T668" s="335"/>
      <c r="U668" s="335"/>
      <c r="V668" s="335"/>
      <c r="W668" s="335"/>
      <c r="X668" s="335"/>
    </row>
    <row r="669" spans="2:24" x14ac:dyDescent="0.35">
      <c r="B669" s="334"/>
      <c r="C669" s="335"/>
      <c r="D669" s="336"/>
      <c r="E669" s="336"/>
      <c r="F669" s="335"/>
      <c r="G669" s="335"/>
      <c r="H669" s="335"/>
      <c r="I669" s="335"/>
      <c r="J669" s="335"/>
      <c r="K669" s="335"/>
      <c r="L669" s="335"/>
      <c r="M669" s="335"/>
      <c r="N669" s="335"/>
      <c r="O669" s="335"/>
      <c r="P669" s="335"/>
      <c r="Q669" s="335"/>
      <c r="R669" s="335"/>
      <c r="S669" s="335"/>
      <c r="T669" s="335"/>
      <c r="U669" s="335"/>
      <c r="V669" s="335"/>
      <c r="W669" s="335"/>
      <c r="X669" s="335"/>
    </row>
    <row r="670" spans="2:24" x14ac:dyDescent="0.35">
      <c r="B670" s="334"/>
      <c r="C670" s="335"/>
      <c r="D670" s="336"/>
      <c r="E670" s="336"/>
      <c r="F670" s="335"/>
      <c r="G670" s="335"/>
      <c r="H670" s="335"/>
      <c r="I670" s="335"/>
      <c r="J670" s="335"/>
      <c r="K670" s="335"/>
      <c r="L670" s="335"/>
      <c r="M670" s="335"/>
      <c r="N670" s="335"/>
      <c r="O670" s="335"/>
      <c r="P670" s="335"/>
      <c r="Q670" s="335"/>
      <c r="R670" s="335"/>
      <c r="S670" s="335"/>
      <c r="T670" s="335"/>
      <c r="U670" s="335"/>
      <c r="V670" s="335"/>
      <c r="W670" s="335"/>
      <c r="X670" s="335"/>
    </row>
    <row r="671" spans="2:24" x14ac:dyDescent="0.35">
      <c r="B671" s="334"/>
      <c r="C671" s="335"/>
      <c r="D671" s="336"/>
      <c r="E671" s="336"/>
      <c r="F671" s="335"/>
      <c r="G671" s="335"/>
      <c r="H671" s="335"/>
      <c r="I671" s="335"/>
      <c r="J671" s="335"/>
      <c r="K671" s="335"/>
      <c r="L671" s="335"/>
      <c r="M671" s="335"/>
      <c r="N671" s="335"/>
      <c r="O671" s="335"/>
      <c r="P671" s="335"/>
      <c r="Q671" s="335"/>
      <c r="R671" s="335"/>
      <c r="S671" s="335"/>
      <c r="T671" s="335"/>
      <c r="U671" s="335"/>
      <c r="V671" s="335"/>
      <c r="W671" s="335"/>
      <c r="X671" s="335"/>
    </row>
    <row r="672" spans="2:24" x14ac:dyDescent="0.35">
      <c r="B672" s="334"/>
      <c r="C672" s="335"/>
      <c r="D672" s="336"/>
      <c r="E672" s="336"/>
      <c r="F672" s="335"/>
      <c r="G672" s="335"/>
      <c r="H672" s="335"/>
      <c r="I672" s="335"/>
      <c r="J672" s="335"/>
      <c r="K672" s="335"/>
      <c r="L672" s="335"/>
      <c r="M672" s="335"/>
      <c r="N672" s="335"/>
      <c r="O672" s="335"/>
      <c r="P672" s="335"/>
      <c r="Q672" s="335"/>
      <c r="R672" s="335"/>
      <c r="S672" s="335"/>
      <c r="T672" s="335"/>
      <c r="U672" s="335"/>
      <c r="V672" s="335"/>
      <c r="W672" s="335"/>
      <c r="X672" s="335"/>
    </row>
    <row r="673" spans="2:24" x14ac:dyDescent="0.35">
      <c r="B673" s="334"/>
      <c r="C673" s="335"/>
      <c r="D673" s="336"/>
      <c r="E673" s="336"/>
      <c r="F673" s="335"/>
      <c r="G673" s="335"/>
      <c r="H673" s="335"/>
      <c r="I673" s="335"/>
      <c r="J673" s="335"/>
      <c r="K673" s="335"/>
      <c r="L673" s="335"/>
      <c r="M673" s="335"/>
      <c r="N673" s="335"/>
      <c r="O673" s="335"/>
      <c r="P673" s="335"/>
      <c r="Q673" s="335"/>
      <c r="R673" s="335"/>
      <c r="S673" s="335"/>
      <c r="T673" s="335"/>
      <c r="U673" s="335"/>
      <c r="V673" s="335"/>
      <c r="W673" s="335"/>
      <c r="X673" s="335"/>
    </row>
    <row r="674" spans="2:24" x14ac:dyDescent="0.35">
      <c r="B674" s="334"/>
      <c r="C674" s="335"/>
      <c r="D674" s="336"/>
      <c r="E674" s="336"/>
      <c r="F674" s="335"/>
      <c r="G674" s="335"/>
      <c r="H674" s="335"/>
      <c r="I674" s="335"/>
      <c r="J674" s="335"/>
      <c r="K674" s="335"/>
      <c r="L674" s="335"/>
      <c r="M674" s="335"/>
      <c r="N674" s="335"/>
      <c r="O674" s="335"/>
      <c r="P674" s="335"/>
      <c r="Q674" s="335"/>
      <c r="R674" s="335"/>
      <c r="S674" s="335"/>
      <c r="T674" s="335"/>
      <c r="U674" s="335"/>
      <c r="V674" s="335"/>
      <c r="W674" s="335"/>
      <c r="X674" s="335"/>
    </row>
    <row r="675" spans="2:24" x14ac:dyDescent="0.35">
      <c r="B675" s="334"/>
      <c r="C675" s="335"/>
      <c r="D675" s="336"/>
      <c r="E675" s="336"/>
      <c r="F675" s="335"/>
      <c r="G675" s="335"/>
      <c r="H675" s="335"/>
      <c r="I675" s="335"/>
      <c r="J675" s="335"/>
      <c r="K675" s="335"/>
      <c r="L675" s="335"/>
      <c r="M675" s="335"/>
      <c r="N675" s="335"/>
      <c r="O675" s="335"/>
      <c r="P675" s="335"/>
      <c r="Q675" s="335"/>
      <c r="R675" s="335"/>
      <c r="S675" s="335"/>
      <c r="T675" s="335"/>
      <c r="U675" s="335"/>
      <c r="V675" s="335"/>
      <c r="W675" s="335"/>
      <c r="X675" s="335"/>
    </row>
    <row r="676" spans="2:24" x14ac:dyDescent="0.35">
      <c r="B676" s="334"/>
      <c r="C676" s="335"/>
      <c r="D676" s="336"/>
      <c r="E676" s="336"/>
      <c r="F676" s="335"/>
      <c r="G676" s="335"/>
      <c r="H676" s="335"/>
      <c r="I676" s="335"/>
      <c r="J676" s="335"/>
      <c r="K676" s="335"/>
      <c r="L676" s="335"/>
      <c r="M676" s="335"/>
      <c r="N676" s="335"/>
      <c r="O676" s="335"/>
      <c r="P676" s="335"/>
      <c r="Q676" s="335"/>
      <c r="R676" s="335"/>
      <c r="S676" s="335"/>
      <c r="T676" s="335"/>
      <c r="U676" s="335"/>
      <c r="V676" s="335"/>
      <c r="W676" s="335"/>
      <c r="X676" s="335"/>
    </row>
    <row r="677" spans="2:24" x14ac:dyDescent="0.35">
      <c r="B677" s="334"/>
      <c r="C677" s="335"/>
      <c r="D677" s="336"/>
      <c r="E677" s="336"/>
      <c r="F677" s="335"/>
      <c r="G677" s="335"/>
      <c r="H677" s="335"/>
      <c r="I677" s="335"/>
      <c r="J677" s="335"/>
      <c r="K677" s="335"/>
      <c r="L677" s="335"/>
      <c r="M677" s="335"/>
      <c r="N677" s="335"/>
      <c r="O677" s="335"/>
      <c r="P677" s="335"/>
      <c r="Q677" s="335"/>
      <c r="R677" s="335"/>
      <c r="S677" s="335"/>
      <c r="T677" s="335"/>
      <c r="U677" s="335"/>
      <c r="V677" s="335"/>
      <c r="W677" s="335"/>
      <c r="X677" s="335"/>
    </row>
    <row r="678" spans="2:24" x14ac:dyDescent="0.35">
      <c r="B678" s="334"/>
      <c r="C678" s="335"/>
      <c r="D678" s="336"/>
      <c r="E678" s="336"/>
      <c r="F678" s="335"/>
      <c r="G678" s="335"/>
      <c r="H678" s="335"/>
      <c r="I678" s="335"/>
      <c r="J678" s="335"/>
      <c r="K678" s="335"/>
      <c r="L678" s="335"/>
      <c r="M678" s="335"/>
      <c r="N678" s="335"/>
      <c r="O678" s="335"/>
      <c r="P678" s="335"/>
      <c r="Q678" s="335"/>
      <c r="R678" s="335"/>
      <c r="S678" s="335"/>
      <c r="T678" s="335"/>
      <c r="U678" s="335"/>
      <c r="V678" s="335"/>
      <c r="W678" s="335"/>
      <c r="X678" s="335"/>
    </row>
    <row r="679" spans="2:24" x14ac:dyDescent="0.35">
      <c r="B679" s="334"/>
      <c r="C679" s="335"/>
      <c r="D679" s="336"/>
      <c r="E679" s="336"/>
      <c r="F679" s="335"/>
      <c r="G679" s="335"/>
      <c r="H679" s="335"/>
      <c r="I679" s="335"/>
      <c r="J679" s="335"/>
      <c r="K679" s="335"/>
      <c r="L679" s="335"/>
      <c r="M679" s="335"/>
      <c r="N679" s="335"/>
      <c r="O679" s="335"/>
      <c r="P679" s="335"/>
      <c r="Q679" s="335"/>
      <c r="R679" s="335"/>
      <c r="S679" s="335"/>
      <c r="T679" s="335"/>
      <c r="U679" s="335"/>
      <c r="V679" s="335"/>
      <c r="W679" s="335"/>
      <c r="X679" s="335"/>
    </row>
    <row r="680" spans="2:24" x14ac:dyDescent="0.35">
      <c r="B680" s="334"/>
      <c r="C680" s="335"/>
      <c r="D680" s="336"/>
      <c r="E680" s="336"/>
      <c r="F680" s="335"/>
      <c r="G680" s="335"/>
      <c r="H680" s="335"/>
      <c r="I680" s="335"/>
      <c r="J680" s="335"/>
      <c r="K680" s="335"/>
      <c r="L680" s="335"/>
      <c r="M680" s="335"/>
      <c r="N680" s="335"/>
      <c r="O680" s="335"/>
      <c r="P680" s="335"/>
      <c r="Q680" s="335"/>
      <c r="R680" s="335"/>
      <c r="S680" s="335"/>
      <c r="T680" s="335"/>
      <c r="U680" s="335"/>
      <c r="V680" s="335"/>
      <c r="W680" s="335"/>
      <c r="X680" s="335"/>
    </row>
    <row r="681" spans="2:24" x14ac:dyDescent="0.35">
      <c r="B681" s="334"/>
      <c r="C681" s="335"/>
      <c r="D681" s="336"/>
      <c r="E681" s="336"/>
      <c r="F681" s="335"/>
      <c r="G681" s="335"/>
      <c r="H681" s="335"/>
      <c r="I681" s="335"/>
      <c r="J681" s="335"/>
      <c r="K681" s="335"/>
      <c r="L681" s="335"/>
      <c r="M681" s="335"/>
      <c r="N681" s="335"/>
      <c r="O681" s="335"/>
      <c r="P681" s="335"/>
      <c r="Q681" s="335"/>
      <c r="R681" s="335"/>
      <c r="S681" s="335"/>
      <c r="T681" s="335"/>
      <c r="U681" s="335"/>
      <c r="V681" s="335"/>
      <c r="W681" s="335"/>
      <c r="X681" s="335"/>
    </row>
    <row r="682" spans="2:24" x14ac:dyDescent="0.35">
      <c r="B682" s="334"/>
      <c r="C682" s="335"/>
      <c r="D682" s="336"/>
      <c r="E682" s="336"/>
      <c r="F682" s="335"/>
      <c r="G682" s="335"/>
      <c r="H682" s="335"/>
      <c r="I682" s="335"/>
      <c r="J682" s="335"/>
      <c r="K682" s="335"/>
      <c r="L682" s="335"/>
      <c r="M682" s="335"/>
      <c r="N682" s="335"/>
      <c r="O682" s="335"/>
      <c r="P682" s="335"/>
      <c r="Q682" s="335"/>
      <c r="R682" s="335"/>
      <c r="S682" s="335"/>
      <c r="T682" s="335"/>
      <c r="U682" s="335"/>
      <c r="V682" s="335"/>
      <c r="W682" s="335"/>
      <c r="X682" s="335"/>
    </row>
    <row r="683" spans="2:24" x14ac:dyDescent="0.35">
      <c r="B683" s="334"/>
      <c r="C683" s="335"/>
      <c r="D683" s="336"/>
      <c r="E683" s="336"/>
      <c r="F683" s="335"/>
      <c r="G683" s="335"/>
      <c r="H683" s="335"/>
      <c r="I683" s="335"/>
      <c r="J683" s="335"/>
      <c r="K683" s="335"/>
      <c r="L683" s="335"/>
      <c r="M683" s="335"/>
      <c r="N683" s="335"/>
      <c r="O683" s="335"/>
      <c r="P683" s="335"/>
      <c r="Q683" s="335"/>
      <c r="R683" s="335"/>
      <c r="S683" s="335"/>
      <c r="T683" s="335"/>
      <c r="U683" s="335"/>
      <c r="V683" s="335"/>
      <c r="W683" s="335"/>
      <c r="X683" s="335"/>
    </row>
    <row r="684" spans="2:24" x14ac:dyDescent="0.35">
      <c r="B684" s="334"/>
      <c r="C684" s="335"/>
      <c r="D684" s="336"/>
      <c r="E684" s="336"/>
      <c r="F684" s="335"/>
      <c r="G684" s="335"/>
      <c r="H684" s="335"/>
      <c r="I684" s="335"/>
      <c r="J684" s="335"/>
      <c r="K684" s="335"/>
      <c r="L684" s="335"/>
      <c r="M684" s="335"/>
      <c r="N684" s="335"/>
      <c r="O684" s="335"/>
      <c r="P684" s="335"/>
      <c r="Q684" s="335"/>
      <c r="R684" s="335"/>
      <c r="S684" s="335"/>
      <c r="T684" s="335"/>
      <c r="U684" s="335"/>
      <c r="V684" s="335"/>
      <c r="W684" s="335"/>
      <c r="X684" s="335"/>
    </row>
    <row r="685" spans="2:24" x14ac:dyDescent="0.35">
      <c r="B685" s="334"/>
      <c r="C685" s="335"/>
      <c r="D685" s="336"/>
      <c r="E685" s="336"/>
      <c r="F685" s="335"/>
      <c r="G685" s="335"/>
      <c r="H685" s="335"/>
      <c r="I685" s="335"/>
      <c r="J685" s="335"/>
      <c r="K685" s="335"/>
      <c r="L685" s="335"/>
      <c r="M685" s="335"/>
      <c r="N685" s="335"/>
      <c r="O685" s="335"/>
      <c r="P685" s="335"/>
      <c r="Q685" s="335"/>
      <c r="R685" s="335"/>
      <c r="S685" s="335"/>
      <c r="T685" s="335"/>
      <c r="U685" s="335"/>
      <c r="V685" s="335"/>
      <c r="W685" s="335"/>
      <c r="X685" s="335"/>
    </row>
    <row r="686" spans="2:24" x14ac:dyDescent="0.35">
      <c r="B686" s="334"/>
      <c r="C686" s="335"/>
      <c r="D686" s="336"/>
      <c r="E686" s="336"/>
      <c r="F686" s="335"/>
      <c r="G686" s="335"/>
      <c r="H686" s="335"/>
      <c r="I686" s="335"/>
      <c r="J686" s="335"/>
      <c r="K686" s="335"/>
      <c r="L686" s="335"/>
      <c r="M686" s="335"/>
      <c r="N686" s="335"/>
      <c r="O686" s="335"/>
      <c r="P686" s="335"/>
      <c r="Q686" s="335"/>
      <c r="R686" s="335"/>
      <c r="S686" s="335"/>
      <c r="T686" s="335"/>
      <c r="U686" s="335"/>
      <c r="V686" s="335"/>
      <c r="W686" s="335"/>
      <c r="X686" s="335"/>
    </row>
    <row r="687" spans="2:24" x14ac:dyDescent="0.35">
      <c r="B687" s="334"/>
      <c r="C687" s="335"/>
      <c r="D687" s="336"/>
      <c r="E687" s="336"/>
      <c r="F687" s="335"/>
      <c r="G687" s="335"/>
      <c r="H687" s="335"/>
      <c r="I687" s="335"/>
      <c r="J687" s="335"/>
      <c r="K687" s="335"/>
      <c r="L687" s="335"/>
      <c r="M687" s="335"/>
      <c r="N687" s="335"/>
      <c r="O687" s="335"/>
      <c r="P687" s="335"/>
      <c r="Q687" s="335"/>
      <c r="R687" s="335"/>
      <c r="S687" s="335"/>
      <c r="T687" s="335"/>
      <c r="U687" s="335"/>
      <c r="V687" s="335"/>
      <c r="W687" s="335"/>
      <c r="X687" s="335"/>
    </row>
    <row r="688" spans="2:24" x14ac:dyDescent="0.35">
      <c r="B688" s="334"/>
      <c r="C688" s="335"/>
      <c r="D688" s="336"/>
      <c r="E688" s="336"/>
      <c r="F688" s="335"/>
      <c r="G688" s="335"/>
      <c r="H688" s="335"/>
      <c r="I688" s="335"/>
      <c r="J688" s="335"/>
      <c r="K688" s="335"/>
      <c r="L688" s="335"/>
      <c r="M688" s="335"/>
      <c r="N688" s="335"/>
      <c r="O688" s="335"/>
      <c r="P688" s="335"/>
      <c r="Q688" s="335"/>
      <c r="R688" s="335"/>
      <c r="S688" s="335"/>
      <c r="T688" s="335"/>
      <c r="U688" s="335"/>
      <c r="V688" s="335"/>
      <c r="W688" s="335"/>
      <c r="X688" s="335"/>
    </row>
    <row r="689" spans="2:24" x14ac:dyDescent="0.35">
      <c r="B689" s="334"/>
      <c r="C689" s="335"/>
      <c r="D689" s="336"/>
      <c r="E689" s="336"/>
      <c r="F689" s="335"/>
      <c r="G689" s="335"/>
      <c r="H689" s="335"/>
      <c r="I689" s="335"/>
      <c r="J689" s="335"/>
      <c r="K689" s="335"/>
      <c r="L689" s="335"/>
      <c r="M689" s="335"/>
      <c r="N689" s="335"/>
      <c r="O689" s="335"/>
      <c r="P689" s="335"/>
      <c r="Q689" s="335"/>
      <c r="R689" s="335"/>
      <c r="S689" s="335"/>
      <c r="T689" s="335"/>
      <c r="U689" s="335"/>
      <c r="V689" s="335"/>
      <c r="W689" s="335"/>
      <c r="X689" s="335"/>
    </row>
    <row r="690" spans="2:24" x14ac:dyDescent="0.35">
      <c r="B690" s="334"/>
      <c r="C690" s="335"/>
      <c r="D690" s="336"/>
      <c r="E690" s="336"/>
      <c r="F690" s="335"/>
      <c r="G690" s="335"/>
      <c r="H690" s="335"/>
      <c r="I690" s="335"/>
      <c r="J690" s="335"/>
      <c r="K690" s="335"/>
      <c r="L690" s="335"/>
      <c r="M690" s="335"/>
      <c r="N690" s="335"/>
      <c r="O690" s="335"/>
      <c r="P690" s="335"/>
      <c r="Q690" s="335"/>
      <c r="R690" s="335"/>
      <c r="S690" s="335"/>
      <c r="T690" s="335"/>
      <c r="U690" s="335"/>
      <c r="V690" s="335"/>
      <c r="W690" s="335"/>
      <c r="X690" s="335"/>
    </row>
    <row r="691" spans="2:24" x14ac:dyDescent="0.35">
      <c r="B691" s="334"/>
      <c r="C691" s="335"/>
      <c r="D691" s="336"/>
      <c r="E691" s="336"/>
      <c r="F691" s="335"/>
      <c r="G691" s="335"/>
      <c r="H691" s="335"/>
      <c r="I691" s="335"/>
      <c r="J691" s="335"/>
      <c r="K691" s="335"/>
      <c r="L691" s="335"/>
      <c r="M691" s="335"/>
      <c r="N691" s="335"/>
      <c r="O691" s="335"/>
      <c r="P691" s="335"/>
      <c r="Q691" s="335"/>
      <c r="R691" s="335"/>
      <c r="S691" s="335"/>
      <c r="T691" s="335"/>
      <c r="U691" s="335"/>
      <c r="V691" s="335"/>
      <c r="W691" s="335"/>
      <c r="X691" s="335"/>
    </row>
    <row r="692" spans="2:24" x14ac:dyDescent="0.35">
      <c r="B692" s="334"/>
      <c r="C692" s="335"/>
      <c r="D692" s="336"/>
      <c r="E692" s="336"/>
      <c r="F692" s="335"/>
      <c r="G692" s="335"/>
      <c r="H692" s="335"/>
      <c r="I692" s="335"/>
      <c r="J692" s="335"/>
      <c r="K692" s="335"/>
      <c r="L692" s="335"/>
      <c r="M692" s="335"/>
      <c r="N692" s="335"/>
      <c r="O692" s="335"/>
      <c r="P692" s="335"/>
      <c r="Q692" s="335"/>
      <c r="R692" s="335"/>
      <c r="S692" s="335"/>
      <c r="T692" s="335"/>
      <c r="U692" s="335"/>
      <c r="V692" s="335"/>
      <c r="W692" s="335"/>
      <c r="X692" s="335"/>
    </row>
    <row r="693" spans="2:24" x14ac:dyDescent="0.35">
      <c r="B693" s="334"/>
      <c r="C693" s="335"/>
      <c r="D693" s="336"/>
      <c r="E693" s="336"/>
      <c r="F693" s="335"/>
      <c r="G693" s="335"/>
      <c r="H693" s="335"/>
      <c r="I693" s="335"/>
      <c r="J693" s="335"/>
      <c r="K693" s="335"/>
      <c r="L693" s="335"/>
      <c r="M693" s="335"/>
      <c r="N693" s="335"/>
      <c r="O693" s="335"/>
      <c r="P693" s="335"/>
      <c r="Q693" s="335"/>
      <c r="R693" s="335"/>
      <c r="S693" s="335"/>
      <c r="T693" s="335"/>
      <c r="U693" s="335"/>
      <c r="V693" s="335"/>
      <c r="W693" s="335"/>
      <c r="X693" s="335"/>
    </row>
    <row r="694" spans="2:24" x14ac:dyDescent="0.35">
      <c r="B694" s="334"/>
      <c r="C694" s="335"/>
      <c r="D694" s="336"/>
      <c r="E694" s="336"/>
      <c r="F694" s="335"/>
      <c r="G694" s="335"/>
      <c r="H694" s="335"/>
      <c r="I694" s="335"/>
      <c r="J694" s="335"/>
      <c r="K694" s="335"/>
      <c r="L694" s="335"/>
      <c r="M694" s="335"/>
      <c r="N694" s="335"/>
      <c r="O694" s="335"/>
      <c r="P694" s="335"/>
      <c r="Q694" s="335"/>
      <c r="R694" s="335"/>
      <c r="S694" s="335"/>
      <c r="T694" s="335"/>
      <c r="U694" s="335"/>
      <c r="V694" s="335"/>
      <c r="W694" s="335"/>
      <c r="X694" s="335"/>
    </row>
    <row r="695" spans="2:24" x14ac:dyDescent="0.35">
      <c r="B695" s="334"/>
      <c r="C695" s="335"/>
      <c r="D695" s="336"/>
      <c r="E695" s="336"/>
      <c r="F695" s="335"/>
      <c r="G695" s="335"/>
      <c r="H695" s="335"/>
      <c r="I695" s="335"/>
      <c r="J695" s="335"/>
      <c r="K695" s="335"/>
      <c r="L695" s="335"/>
      <c r="M695" s="335"/>
      <c r="N695" s="335"/>
      <c r="O695" s="335"/>
      <c r="P695" s="335"/>
      <c r="Q695" s="335"/>
      <c r="R695" s="335"/>
      <c r="S695" s="335"/>
      <c r="T695" s="335"/>
      <c r="U695" s="335"/>
      <c r="V695" s="335"/>
      <c r="W695" s="335"/>
      <c r="X695" s="335"/>
    </row>
    <row r="696" spans="2:24" x14ac:dyDescent="0.35">
      <c r="B696" s="334"/>
      <c r="C696" s="335"/>
      <c r="D696" s="336"/>
      <c r="E696" s="336"/>
      <c r="F696" s="335"/>
      <c r="G696" s="335"/>
      <c r="H696" s="335"/>
      <c r="I696" s="335"/>
      <c r="J696" s="335"/>
      <c r="K696" s="335"/>
      <c r="L696" s="335"/>
      <c r="M696" s="335"/>
      <c r="N696" s="335"/>
      <c r="O696" s="335"/>
      <c r="P696" s="335"/>
      <c r="Q696" s="335"/>
      <c r="R696" s="335"/>
      <c r="S696" s="335"/>
      <c r="T696" s="335"/>
      <c r="U696" s="335"/>
      <c r="V696" s="335"/>
      <c r="W696" s="335"/>
      <c r="X696" s="335"/>
    </row>
    <row r="697" spans="2:24" x14ac:dyDescent="0.35">
      <c r="B697" s="334"/>
      <c r="C697" s="335"/>
      <c r="D697" s="336"/>
      <c r="E697" s="336"/>
      <c r="F697" s="335"/>
      <c r="G697" s="335"/>
      <c r="H697" s="335"/>
      <c r="I697" s="335"/>
      <c r="J697" s="335"/>
      <c r="K697" s="335"/>
      <c r="L697" s="335"/>
      <c r="M697" s="335"/>
      <c r="N697" s="335"/>
      <c r="O697" s="335"/>
      <c r="P697" s="335"/>
      <c r="Q697" s="335"/>
      <c r="R697" s="335"/>
      <c r="S697" s="335"/>
      <c r="T697" s="335"/>
      <c r="U697" s="335"/>
      <c r="V697" s="335"/>
      <c r="W697" s="335"/>
      <c r="X697" s="335"/>
    </row>
    <row r="698" spans="2:24" x14ac:dyDescent="0.35">
      <c r="B698" s="334"/>
      <c r="C698" s="335"/>
      <c r="D698" s="336"/>
      <c r="E698" s="336"/>
      <c r="F698" s="335"/>
      <c r="G698" s="335"/>
      <c r="H698" s="335"/>
      <c r="I698" s="335"/>
      <c r="J698" s="335"/>
      <c r="K698" s="335"/>
      <c r="L698" s="335"/>
      <c r="M698" s="335"/>
      <c r="N698" s="335"/>
      <c r="O698" s="335"/>
      <c r="P698" s="335"/>
      <c r="Q698" s="335"/>
      <c r="R698" s="335"/>
      <c r="S698" s="335"/>
      <c r="T698" s="335"/>
      <c r="U698" s="335"/>
      <c r="V698" s="335"/>
      <c r="W698" s="335"/>
      <c r="X698" s="335"/>
    </row>
    <row r="699" spans="2:24" x14ac:dyDescent="0.35">
      <c r="B699" s="334"/>
      <c r="C699" s="335"/>
      <c r="D699" s="336"/>
      <c r="E699" s="336"/>
      <c r="F699" s="335"/>
      <c r="G699" s="335"/>
      <c r="H699" s="335"/>
      <c r="I699" s="335"/>
      <c r="J699" s="335"/>
      <c r="K699" s="335"/>
      <c r="L699" s="335"/>
      <c r="M699" s="335"/>
      <c r="N699" s="335"/>
      <c r="O699" s="335"/>
      <c r="P699" s="335"/>
      <c r="Q699" s="335"/>
      <c r="R699" s="335"/>
      <c r="S699" s="335"/>
      <c r="T699" s="335"/>
      <c r="U699" s="335"/>
      <c r="V699" s="335"/>
      <c r="W699" s="335"/>
      <c r="X699" s="335"/>
    </row>
    <row r="700" spans="2:24" x14ac:dyDescent="0.35">
      <c r="B700" s="334"/>
      <c r="C700" s="335"/>
      <c r="D700" s="336"/>
      <c r="E700" s="336"/>
      <c r="F700" s="335"/>
      <c r="G700" s="335"/>
      <c r="H700" s="335"/>
      <c r="I700" s="335"/>
      <c r="J700" s="335"/>
      <c r="K700" s="335"/>
      <c r="L700" s="335"/>
      <c r="M700" s="335"/>
      <c r="N700" s="335"/>
      <c r="O700" s="335"/>
      <c r="P700" s="335"/>
      <c r="Q700" s="335"/>
      <c r="R700" s="335"/>
      <c r="S700" s="335"/>
      <c r="T700" s="335"/>
      <c r="U700" s="335"/>
      <c r="V700" s="335"/>
      <c r="W700" s="335"/>
      <c r="X700" s="335"/>
    </row>
    <row r="701" spans="2:24" x14ac:dyDescent="0.35">
      <c r="B701" s="334"/>
      <c r="C701" s="335"/>
      <c r="D701" s="336"/>
      <c r="E701" s="336"/>
      <c r="F701" s="335"/>
      <c r="G701" s="335"/>
      <c r="H701" s="335"/>
      <c r="I701" s="335"/>
      <c r="J701" s="335"/>
      <c r="K701" s="335"/>
      <c r="L701" s="335"/>
      <c r="M701" s="335"/>
      <c r="N701" s="335"/>
      <c r="O701" s="335"/>
      <c r="P701" s="335"/>
      <c r="Q701" s="335"/>
      <c r="R701" s="335"/>
      <c r="S701" s="335"/>
      <c r="T701" s="335"/>
      <c r="U701" s="335"/>
      <c r="V701" s="335"/>
      <c r="W701" s="335"/>
      <c r="X701" s="335"/>
    </row>
    <row r="702" spans="2:24" x14ac:dyDescent="0.35">
      <c r="B702" s="334"/>
      <c r="C702" s="335"/>
      <c r="D702" s="336"/>
      <c r="E702" s="336"/>
      <c r="F702" s="335"/>
      <c r="G702" s="335"/>
      <c r="H702" s="335"/>
      <c r="I702" s="335"/>
      <c r="J702" s="335"/>
      <c r="K702" s="335"/>
      <c r="L702" s="335"/>
      <c r="M702" s="335"/>
      <c r="N702" s="335"/>
      <c r="O702" s="335"/>
      <c r="P702" s="335"/>
      <c r="Q702" s="335"/>
      <c r="R702" s="335"/>
      <c r="S702" s="335"/>
      <c r="T702" s="335"/>
      <c r="U702" s="335"/>
      <c r="V702" s="335"/>
      <c r="W702" s="335"/>
      <c r="X702" s="335"/>
    </row>
    <row r="703" spans="2:24" x14ac:dyDescent="0.35">
      <c r="B703" s="334"/>
      <c r="C703" s="335"/>
      <c r="D703" s="336"/>
      <c r="E703" s="336"/>
      <c r="F703" s="335"/>
      <c r="G703" s="335"/>
      <c r="H703" s="335"/>
      <c r="I703" s="335"/>
      <c r="J703" s="335"/>
      <c r="K703" s="335"/>
      <c r="L703" s="335"/>
      <c r="M703" s="335"/>
      <c r="N703" s="335"/>
      <c r="O703" s="335"/>
      <c r="P703" s="335"/>
      <c r="Q703" s="335"/>
      <c r="R703" s="335"/>
      <c r="S703" s="335"/>
      <c r="T703" s="335"/>
      <c r="U703" s="335"/>
      <c r="V703" s="335"/>
      <c r="W703" s="335"/>
      <c r="X703" s="335"/>
    </row>
    <row r="704" spans="2:24" x14ac:dyDescent="0.35">
      <c r="B704" s="334"/>
      <c r="C704" s="335"/>
      <c r="D704" s="336"/>
      <c r="E704" s="336"/>
      <c r="F704" s="335"/>
      <c r="G704" s="335"/>
      <c r="H704" s="335"/>
      <c r="I704" s="335"/>
      <c r="J704" s="335"/>
      <c r="K704" s="335"/>
      <c r="L704" s="335"/>
      <c r="M704" s="335"/>
      <c r="N704" s="335"/>
      <c r="O704" s="335"/>
      <c r="P704" s="335"/>
      <c r="Q704" s="335"/>
      <c r="R704" s="335"/>
      <c r="S704" s="335"/>
      <c r="T704" s="335"/>
      <c r="U704" s="335"/>
      <c r="V704" s="335"/>
      <c r="W704" s="335"/>
      <c r="X704" s="335"/>
    </row>
    <row r="705" spans="2:24" x14ac:dyDescent="0.35">
      <c r="B705" s="334"/>
      <c r="C705" s="335"/>
      <c r="D705" s="336"/>
      <c r="E705" s="336"/>
      <c r="F705" s="335"/>
      <c r="G705" s="335"/>
      <c r="H705" s="335"/>
      <c r="I705" s="335"/>
      <c r="J705" s="335"/>
      <c r="K705" s="335"/>
      <c r="L705" s="335"/>
      <c r="M705" s="335"/>
      <c r="N705" s="335"/>
      <c r="O705" s="335"/>
      <c r="P705" s="335"/>
      <c r="Q705" s="335"/>
      <c r="R705" s="335"/>
      <c r="S705" s="335"/>
      <c r="T705" s="335"/>
      <c r="U705" s="335"/>
      <c r="V705" s="335"/>
      <c r="W705" s="335"/>
      <c r="X705" s="335"/>
    </row>
    <row r="706" spans="2:24" x14ac:dyDescent="0.35">
      <c r="B706" s="334"/>
      <c r="C706" s="335"/>
      <c r="D706" s="336"/>
      <c r="E706" s="336"/>
      <c r="F706" s="335"/>
      <c r="G706" s="335"/>
      <c r="H706" s="335"/>
      <c r="I706" s="335"/>
      <c r="J706" s="335"/>
      <c r="K706" s="335"/>
      <c r="L706" s="335"/>
      <c r="M706" s="335"/>
      <c r="N706" s="335"/>
      <c r="O706" s="335"/>
      <c r="P706" s="335"/>
      <c r="Q706" s="335"/>
      <c r="R706" s="335"/>
      <c r="S706" s="335"/>
      <c r="T706" s="335"/>
      <c r="U706" s="335"/>
      <c r="V706" s="335"/>
      <c r="W706" s="335"/>
      <c r="X706" s="335"/>
    </row>
    <row r="707" spans="2:24" x14ac:dyDescent="0.35">
      <c r="B707" s="334"/>
      <c r="C707" s="335"/>
      <c r="D707" s="336"/>
      <c r="E707" s="336"/>
      <c r="F707" s="335"/>
      <c r="G707" s="335"/>
      <c r="H707" s="335"/>
      <c r="I707" s="335"/>
      <c r="J707" s="335"/>
      <c r="K707" s="335"/>
      <c r="L707" s="335"/>
      <c r="M707" s="335"/>
      <c r="N707" s="335"/>
      <c r="O707" s="335"/>
      <c r="P707" s="335"/>
      <c r="Q707" s="335"/>
      <c r="R707" s="335"/>
      <c r="S707" s="335"/>
      <c r="T707" s="335"/>
      <c r="U707" s="335"/>
      <c r="V707" s="335"/>
      <c r="W707" s="335"/>
      <c r="X707" s="335"/>
    </row>
    <row r="708" spans="2:24" x14ac:dyDescent="0.35">
      <c r="B708" s="334"/>
      <c r="C708" s="335"/>
      <c r="D708" s="336"/>
      <c r="E708" s="336"/>
      <c r="F708" s="335"/>
      <c r="G708" s="335"/>
      <c r="H708" s="335"/>
      <c r="I708" s="335"/>
      <c r="J708" s="335"/>
      <c r="K708" s="335"/>
      <c r="L708" s="335"/>
      <c r="M708" s="335"/>
      <c r="N708" s="335"/>
      <c r="O708" s="335"/>
      <c r="P708" s="335"/>
      <c r="Q708" s="335"/>
      <c r="R708" s="335"/>
      <c r="S708" s="335"/>
      <c r="T708" s="335"/>
      <c r="U708" s="335"/>
      <c r="V708" s="335"/>
      <c r="W708" s="335"/>
      <c r="X708" s="335"/>
    </row>
    <row r="709" spans="2:24" x14ac:dyDescent="0.35">
      <c r="B709" s="334"/>
      <c r="C709" s="335"/>
      <c r="D709" s="336"/>
      <c r="E709" s="336"/>
      <c r="F709" s="335"/>
      <c r="G709" s="335"/>
      <c r="H709" s="335"/>
      <c r="I709" s="335"/>
      <c r="J709" s="335"/>
      <c r="K709" s="335"/>
      <c r="L709" s="335"/>
      <c r="M709" s="335"/>
      <c r="N709" s="335"/>
      <c r="O709" s="335"/>
      <c r="P709" s="335"/>
      <c r="Q709" s="335"/>
      <c r="R709" s="335"/>
      <c r="S709" s="335"/>
      <c r="T709" s="335"/>
      <c r="U709" s="335"/>
      <c r="V709" s="335"/>
      <c r="W709" s="335"/>
      <c r="X709" s="335"/>
    </row>
    <row r="710" spans="2:24" x14ac:dyDescent="0.35">
      <c r="B710" s="334"/>
      <c r="C710" s="335"/>
      <c r="D710" s="336"/>
      <c r="E710" s="336"/>
      <c r="F710" s="335"/>
      <c r="G710" s="335"/>
      <c r="H710" s="335"/>
      <c r="I710" s="335"/>
      <c r="J710" s="335"/>
      <c r="K710" s="335"/>
      <c r="L710" s="335"/>
      <c r="M710" s="335"/>
      <c r="N710" s="335"/>
      <c r="O710" s="335"/>
      <c r="P710" s="335"/>
      <c r="Q710" s="335"/>
      <c r="R710" s="335"/>
      <c r="S710" s="335"/>
      <c r="T710" s="335"/>
      <c r="U710" s="335"/>
      <c r="V710" s="335"/>
      <c r="W710" s="335"/>
      <c r="X710" s="335"/>
    </row>
    <row r="711" spans="2:24" x14ac:dyDescent="0.35">
      <c r="B711" s="334"/>
      <c r="C711" s="335"/>
      <c r="D711" s="336"/>
      <c r="E711" s="336"/>
      <c r="F711" s="335"/>
      <c r="G711" s="335"/>
      <c r="H711" s="335"/>
      <c r="I711" s="335"/>
      <c r="J711" s="335"/>
      <c r="K711" s="335"/>
      <c r="L711" s="335"/>
      <c r="M711" s="335"/>
      <c r="N711" s="335"/>
      <c r="O711" s="335"/>
      <c r="P711" s="335"/>
      <c r="Q711" s="335"/>
      <c r="R711" s="335"/>
      <c r="S711" s="335"/>
      <c r="T711" s="335"/>
      <c r="U711" s="335"/>
      <c r="V711" s="335"/>
      <c r="W711" s="335"/>
      <c r="X711" s="335"/>
    </row>
    <row r="712" spans="2:24" x14ac:dyDescent="0.35">
      <c r="B712" s="334"/>
      <c r="C712" s="335"/>
      <c r="D712" s="336"/>
      <c r="E712" s="336"/>
      <c r="F712" s="335"/>
      <c r="G712" s="335"/>
      <c r="H712" s="335"/>
      <c r="I712" s="335"/>
      <c r="J712" s="335"/>
      <c r="K712" s="335"/>
      <c r="L712" s="335"/>
      <c r="M712" s="335"/>
      <c r="N712" s="335"/>
      <c r="O712" s="335"/>
      <c r="P712" s="335"/>
      <c r="Q712" s="335"/>
      <c r="R712" s="335"/>
      <c r="S712" s="335"/>
      <c r="T712" s="335"/>
      <c r="U712" s="335"/>
      <c r="V712" s="335"/>
      <c r="W712" s="335"/>
      <c r="X712" s="335"/>
    </row>
    <row r="713" spans="2:24" x14ac:dyDescent="0.35">
      <c r="B713" s="334"/>
      <c r="C713" s="335"/>
      <c r="D713" s="336"/>
      <c r="E713" s="336"/>
      <c r="F713" s="335"/>
      <c r="G713" s="335"/>
      <c r="H713" s="335"/>
      <c r="I713" s="335"/>
      <c r="J713" s="335"/>
      <c r="K713" s="335"/>
      <c r="L713" s="335"/>
      <c r="M713" s="335"/>
      <c r="N713" s="335"/>
      <c r="O713" s="335"/>
      <c r="P713" s="335"/>
      <c r="Q713" s="335"/>
      <c r="R713" s="335"/>
      <c r="S713" s="335"/>
      <c r="T713" s="335"/>
      <c r="U713" s="335"/>
      <c r="V713" s="335"/>
      <c r="W713" s="335"/>
      <c r="X713" s="335"/>
    </row>
    <row r="714" spans="2:24" x14ac:dyDescent="0.35">
      <c r="B714" s="334"/>
      <c r="C714" s="335"/>
      <c r="D714" s="336"/>
      <c r="E714" s="336"/>
      <c r="F714" s="335"/>
      <c r="G714" s="335"/>
      <c r="H714" s="335"/>
      <c r="I714" s="335"/>
      <c r="J714" s="335"/>
      <c r="K714" s="335"/>
      <c r="L714" s="335"/>
      <c r="M714" s="335"/>
      <c r="N714" s="335"/>
      <c r="O714" s="335"/>
      <c r="P714" s="335"/>
      <c r="Q714" s="335"/>
      <c r="R714" s="335"/>
      <c r="S714" s="335"/>
      <c r="T714" s="335"/>
      <c r="U714" s="335"/>
      <c r="V714" s="335"/>
      <c r="W714" s="335"/>
      <c r="X714" s="335"/>
    </row>
    <row r="715" spans="2:24" x14ac:dyDescent="0.35">
      <c r="B715" s="334"/>
      <c r="C715" s="335"/>
      <c r="D715" s="336"/>
      <c r="E715" s="336"/>
      <c r="F715" s="335"/>
      <c r="G715" s="335"/>
      <c r="H715" s="335"/>
      <c r="I715" s="335"/>
      <c r="J715" s="335"/>
      <c r="K715" s="335"/>
      <c r="L715" s="335"/>
      <c r="M715" s="335"/>
      <c r="N715" s="335"/>
      <c r="O715" s="335"/>
      <c r="P715" s="335"/>
      <c r="Q715" s="335"/>
      <c r="R715" s="335"/>
      <c r="S715" s="335"/>
      <c r="T715" s="335"/>
      <c r="U715" s="335"/>
      <c r="V715" s="335"/>
      <c r="W715" s="335"/>
      <c r="X715" s="335"/>
    </row>
    <row r="716" spans="2:24" x14ac:dyDescent="0.35">
      <c r="B716" s="334"/>
      <c r="C716" s="335"/>
      <c r="D716" s="336"/>
      <c r="E716" s="336"/>
      <c r="F716" s="335"/>
      <c r="G716" s="335"/>
      <c r="H716" s="335"/>
      <c r="I716" s="335"/>
      <c r="J716" s="335"/>
      <c r="K716" s="335"/>
      <c r="L716" s="335"/>
      <c r="M716" s="335"/>
      <c r="N716" s="335"/>
      <c r="O716" s="335"/>
      <c r="P716" s="335"/>
      <c r="Q716" s="335"/>
      <c r="R716" s="335"/>
      <c r="S716" s="335"/>
      <c r="T716" s="335"/>
      <c r="U716" s="335"/>
      <c r="V716" s="335"/>
      <c r="W716" s="335"/>
      <c r="X716" s="335"/>
    </row>
    <row r="717" spans="2:24" x14ac:dyDescent="0.35">
      <c r="B717" s="334"/>
      <c r="C717" s="335"/>
      <c r="D717" s="336"/>
      <c r="E717" s="336"/>
      <c r="F717" s="335"/>
      <c r="G717" s="335"/>
      <c r="H717" s="335"/>
      <c r="I717" s="335"/>
      <c r="J717" s="335"/>
      <c r="K717" s="335"/>
      <c r="L717" s="335"/>
      <c r="M717" s="335"/>
      <c r="N717" s="335"/>
      <c r="O717" s="335"/>
      <c r="P717" s="335"/>
      <c r="Q717" s="335"/>
      <c r="R717" s="335"/>
      <c r="S717" s="335"/>
      <c r="T717" s="335"/>
      <c r="U717" s="335"/>
      <c r="V717" s="335"/>
      <c r="W717" s="335"/>
      <c r="X717" s="335"/>
    </row>
    <row r="718" spans="2:24" x14ac:dyDescent="0.35">
      <c r="B718" s="334"/>
      <c r="C718" s="335"/>
      <c r="D718" s="336"/>
      <c r="E718" s="336"/>
      <c r="F718" s="335"/>
      <c r="G718" s="335"/>
      <c r="H718" s="335"/>
      <c r="I718" s="335"/>
      <c r="J718" s="335"/>
      <c r="K718" s="335"/>
      <c r="L718" s="335"/>
      <c r="M718" s="335"/>
      <c r="N718" s="335"/>
      <c r="O718" s="335"/>
      <c r="P718" s="335"/>
      <c r="Q718" s="335"/>
      <c r="R718" s="335"/>
      <c r="S718" s="335"/>
      <c r="T718" s="335"/>
      <c r="U718" s="335"/>
      <c r="V718" s="335"/>
      <c r="W718" s="335"/>
      <c r="X718" s="335"/>
    </row>
    <row r="719" spans="2:24" x14ac:dyDescent="0.35">
      <c r="B719" s="334"/>
      <c r="C719" s="335"/>
      <c r="D719" s="336"/>
      <c r="E719" s="336"/>
      <c r="F719" s="335"/>
      <c r="G719" s="335"/>
      <c r="H719" s="335"/>
      <c r="I719" s="335"/>
      <c r="J719" s="335"/>
      <c r="K719" s="335"/>
      <c r="L719" s="335"/>
      <c r="M719" s="335"/>
      <c r="N719" s="335"/>
      <c r="O719" s="335"/>
      <c r="P719" s="335"/>
      <c r="Q719" s="335"/>
      <c r="R719" s="335"/>
      <c r="S719" s="335"/>
      <c r="T719" s="335"/>
      <c r="U719" s="335"/>
      <c r="V719" s="335"/>
      <c r="W719" s="335"/>
      <c r="X719" s="335"/>
    </row>
    <row r="720" spans="2:24" x14ac:dyDescent="0.35">
      <c r="B720" s="334"/>
      <c r="C720" s="335"/>
      <c r="D720" s="336"/>
      <c r="E720" s="336"/>
      <c r="F720" s="335"/>
      <c r="G720" s="335"/>
      <c r="H720" s="335"/>
      <c r="I720" s="335"/>
      <c r="J720" s="335"/>
      <c r="K720" s="335"/>
      <c r="L720" s="335"/>
      <c r="M720" s="335"/>
      <c r="N720" s="335"/>
      <c r="O720" s="335"/>
      <c r="P720" s="335"/>
      <c r="Q720" s="335"/>
      <c r="R720" s="335"/>
      <c r="S720" s="335"/>
      <c r="T720" s="335"/>
      <c r="U720" s="335"/>
      <c r="V720" s="335"/>
      <c r="W720" s="335"/>
      <c r="X720" s="335"/>
    </row>
    <row r="721" spans="2:24" x14ac:dyDescent="0.35">
      <c r="B721" s="334"/>
      <c r="C721" s="335"/>
      <c r="D721" s="336"/>
      <c r="E721" s="336"/>
      <c r="F721" s="335"/>
      <c r="G721" s="335"/>
      <c r="H721" s="335"/>
      <c r="I721" s="335"/>
      <c r="J721" s="335"/>
      <c r="K721" s="335"/>
      <c r="L721" s="335"/>
      <c r="M721" s="335"/>
      <c r="N721" s="335"/>
      <c r="O721" s="335"/>
      <c r="P721" s="335"/>
      <c r="Q721" s="335"/>
      <c r="R721" s="335"/>
      <c r="S721" s="335"/>
      <c r="T721" s="335"/>
      <c r="U721" s="335"/>
      <c r="V721" s="335"/>
      <c r="W721" s="335"/>
      <c r="X721" s="335"/>
    </row>
    <row r="722" spans="2:24" x14ac:dyDescent="0.35">
      <c r="B722" s="334"/>
      <c r="C722" s="335"/>
      <c r="D722" s="336"/>
      <c r="E722" s="336"/>
      <c r="F722" s="335"/>
      <c r="G722" s="335"/>
      <c r="H722" s="335"/>
      <c r="I722" s="335"/>
      <c r="J722" s="335"/>
      <c r="K722" s="335"/>
      <c r="L722" s="335"/>
      <c r="M722" s="335"/>
      <c r="N722" s="335"/>
      <c r="O722" s="335"/>
      <c r="P722" s="335"/>
      <c r="Q722" s="335"/>
      <c r="R722" s="335"/>
      <c r="S722" s="335"/>
      <c r="T722" s="335"/>
      <c r="U722" s="335"/>
      <c r="V722" s="335"/>
      <c r="W722" s="335"/>
      <c r="X722" s="335"/>
    </row>
    <row r="723" spans="2:24" x14ac:dyDescent="0.35">
      <c r="B723" s="334"/>
      <c r="C723" s="335"/>
      <c r="D723" s="336"/>
      <c r="E723" s="336"/>
      <c r="F723" s="335"/>
      <c r="G723" s="335"/>
      <c r="H723" s="335"/>
      <c r="I723" s="335"/>
      <c r="J723" s="335"/>
      <c r="K723" s="335"/>
      <c r="L723" s="335"/>
      <c r="M723" s="335"/>
      <c r="N723" s="335"/>
      <c r="O723" s="335"/>
      <c r="P723" s="335"/>
      <c r="Q723" s="335"/>
      <c r="R723" s="335"/>
      <c r="S723" s="335"/>
      <c r="T723" s="335"/>
      <c r="U723" s="335"/>
      <c r="V723" s="335"/>
      <c r="W723" s="335"/>
      <c r="X723" s="335"/>
    </row>
    <row r="724" spans="2:24" x14ac:dyDescent="0.35">
      <c r="B724" s="334"/>
      <c r="C724" s="335"/>
      <c r="D724" s="336"/>
      <c r="E724" s="336"/>
      <c r="F724" s="335"/>
      <c r="G724" s="335"/>
      <c r="H724" s="335"/>
      <c r="I724" s="335"/>
      <c r="J724" s="335"/>
      <c r="K724" s="335"/>
      <c r="L724" s="335"/>
      <c r="M724" s="335"/>
      <c r="N724" s="335"/>
      <c r="O724" s="335"/>
      <c r="P724" s="335"/>
      <c r="Q724" s="335"/>
      <c r="R724" s="335"/>
      <c r="S724" s="335"/>
      <c r="T724" s="335"/>
      <c r="U724" s="335"/>
      <c r="V724" s="335"/>
      <c r="W724" s="335"/>
      <c r="X724" s="335"/>
    </row>
    <row r="725" spans="2:24" x14ac:dyDescent="0.35">
      <c r="B725" s="334"/>
      <c r="C725" s="335"/>
      <c r="D725" s="336"/>
      <c r="E725" s="336"/>
      <c r="F725" s="335"/>
      <c r="G725" s="335"/>
      <c r="H725" s="335"/>
      <c r="I725" s="335"/>
      <c r="J725" s="335"/>
      <c r="K725" s="335"/>
      <c r="L725" s="335"/>
      <c r="M725" s="335"/>
      <c r="N725" s="335"/>
      <c r="O725" s="335"/>
      <c r="P725" s="335"/>
      <c r="Q725" s="335"/>
      <c r="R725" s="335"/>
      <c r="S725" s="335"/>
      <c r="T725" s="335"/>
      <c r="U725" s="335"/>
      <c r="V725" s="335"/>
      <c r="W725" s="335"/>
      <c r="X725" s="335"/>
    </row>
    <row r="726" spans="2:24" x14ac:dyDescent="0.35">
      <c r="B726" s="334"/>
      <c r="C726" s="335"/>
      <c r="D726" s="336"/>
      <c r="E726" s="336"/>
      <c r="F726" s="335"/>
      <c r="G726" s="335"/>
      <c r="H726" s="335"/>
      <c r="I726" s="335"/>
      <c r="J726" s="335"/>
      <c r="K726" s="335"/>
      <c r="L726" s="335"/>
      <c r="M726" s="335"/>
      <c r="N726" s="335"/>
      <c r="O726" s="335"/>
      <c r="P726" s="335"/>
      <c r="Q726" s="335"/>
      <c r="R726" s="335"/>
      <c r="S726" s="335"/>
      <c r="T726" s="335"/>
      <c r="U726" s="335"/>
      <c r="V726" s="335"/>
      <c r="W726" s="335"/>
      <c r="X726" s="335"/>
    </row>
    <row r="727" spans="2:24" x14ac:dyDescent="0.35">
      <c r="B727" s="334"/>
      <c r="C727" s="335"/>
      <c r="D727" s="336"/>
      <c r="E727" s="336"/>
      <c r="F727" s="335"/>
      <c r="G727" s="335"/>
      <c r="H727" s="335"/>
      <c r="I727" s="335"/>
      <c r="J727" s="335"/>
      <c r="K727" s="335"/>
      <c r="L727" s="335"/>
      <c r="M727" s="335"/>
      <c r="N727" s="335"/>
      <c r="O727" s="335"/>
      <c r="P727" s="335"/>
      <c r="Q727" s="335"/>
      <c r="R727" s="335"/>
      <c r="S727" s="335"/>
      <c r="T727" s="335"/>
      <c r="U727" s="335"/>
      <c r="V727" s="335"/>
      <c r="W727" s="335"/>
      <c r="X727" s="335"/>
    </row>
    <row r="728" spans="2:24" x14ac:dyDescent="0.35">
      <c r="B728" s="334"/>
      <c r="C728" s="335"/>
      <c r="D728" s="336"/>
      <c r="E728" s="336"/>
      <c r="F728" s="335"/>
      <c r="G728" s="335"/>
      <c r="H728" s="335"/>
      <c r="I728" s="335"/>
      <c r="J728" s="335"/>
      <c r="K728" s="335"/>
      <c r="L728" s="335"/>
      <c r="M728" s="335"/>
      <c r="N728" s="335"/>
      <c r="O728" s="335"/>
      <c r="P728" s="335"/>
      <c r="Q728" s="335"/>
      <c r="R728" s="335"/>
      <c r="S728" s="335"/>
      <c r="T728" s="335"/>
      <c r="U728" s="335"/>
      <c r="V728" s="335"/>
      <c r="W728" s="335"/>
      <c r="X728" s="335"/>
    </row>
    <row r="729" spans="2:24" x14ac:dyDescent="0.35">
      <c r="B729" s="334"/>
      <c r="C729" s="335"/>
      <c r="D729" s="336"/>
      <c r="E729" s="336"/>
      <c r="F729" s="335"/>
      <c r="G729" s="335"/>
      <c r="H729" s="335"/>
      <c r="I729" s="335"/>
      <c r="J729" s="335"/>
      <c r="K729" s="335"/>
      <c r="L729" s="335"/>
      <c r="M729" s="335"/>
      <c r="N729" s="335"/>
      <c r="O729" s="335"/>
      <c r="P729" s="335"/>
      <c r="Q729" s="335"/>
      <c r="R729" s="335"/>
      <c r="S729" s="335"/>
      <c r="T729" s="335"/>
      <c r="U729" s="335"/>
      <c r="V729" s="335"/>
      <c r="W729" s="335"/>
      <c r="X729" s="335"/>
    </row>
    <row r="730" spans="2:24" x14ac:dyDescent="0.35">
      <c r="B730" s="334"/>
      <c r="C730" s="335"/>
      <c r="D730" s="336"/>
      <c r="E730" s="336"/>
      <c r="F730" s="335"/>
      <c r="G730" s="335"/>
      <c r="H730" s="335"/>
      <c r="I730" s="335"/>
      <c r="J730" s="335"/>
      <c r="K730" s="335"/>
      <c r="L730" s="335"/>
      <c r="M730" s="335"/>
      <c r="N730" s="335"/>
      <c r="O730" s="335"/>
      <c r="P730" s="335"/>
      <c r="Q730" s="335"/>
      <c r="R730" s="335"/>
      <c r="S730" s="335"/>
      <c r="T730" s="335"/>
      <c r="U730" s="335"/>
      <c r="V730" s="335"/>
      <c r="W730" s="335"/>
      <c r="X730" s="335"/>
    </row>
    <row r="731" spans="2:24" x14ac:dyDescent="0.35">
      <c r="B731" s="334"/>
      <c r="C731" s="335"/>
      <c r="D731" s="336"/>
      <c r="E731" s="336"/>
      <c r="F731" s="335"/>
      <c r="G731" s="335"/>
      <c r="H731" s="335"/>
      <c r="I731" s="335"/>
      <c r="J731" s="335"/>
      <c r="K731" s="335"/>
      <c r="L731" s="335"/>
      <c r="M731" s="335"/>
      <c r="N731" s="335"/>
      <c r="O731" s="335"/>
      <c r="P731" s="335"/>
      <c r="Q731" s="335"/>
      <c r="R731" s="335"/>
      <c r="S731" s="335"/>
      <c r="T731" s="335"/>
      <c r="U731" s="335"/>
      <c r="V731" s="335"/>
      <c r="W731" s="335"/>
      <c r="X731" s="335"/>
    </row>
    <row r="732" spans="2:24" x14ac:dyDescent="0.35">
      <c r="B732" s="334"/>
      <c r="C732" s="335"/>
      <c r="D732" s="336"/>
      <c r="E732" s="336"/>
      <c r="F732" s="335"/>
      <c r="G732" s="335"/>
      <c r="H732" s="335"/>
      <c r="I732" s="335"/>
      <c r="J732" s="335"/>
      <c r="K732" s="335"/>
      <c r="L732" s="335"/>
      <c r="M732" s="335"/>
      <c r="N732" s="335"/>
      <c r="O732" s="335"/>
      <c r="P732" s="335"/>
      <c r="Q732" s="335"/>
      <c r="R732" s="335"/>
      <c r="S732" s="335"/>
      <c r="T732" s="335"/>
      <c r="U732" s="335"/>
      <c r="V732" s="335"/>
      <c r="W732" s="335"/>
      <c r="X732" s="335"/>
    </row>
    <row r="733" spans="2:24" x14ac:dyDescent="0.35">
      <c r="B733" s="334"/>
      <c r="C733" s="335"/>
      <c r="D733" s="336"/>
      <c r="E733" s="336"/>
      <c r="F733" s="335"/>
      <c r="G733" s="335"/>
      <c r="H733" s="335"/>
      <c r="I733" s="335"/>
      <c r="J733" s="335"/>
      <c r="K733" s="335"/>
      <c r="L733" s="335"/>
      <c r="M733" s="335"/>
      <c r="N733" s="335"/>
      <c r="O733" s="335"/>
      <c r="P733" s="335"/>
      <c r="Q733" s="335"/>
      <c r="R733" s="335"/>
      <c r="S733" s="335"/>
      <c r="T733" s="335"/>
      <c r="U733" s="335"/>
      <c r="V733" s="335"/>
      <c r="W733" s="335"/>
      <c r="X733" s="335"/>
    </row>
    <row r="734" spans="2:24" x14ac:dyDescent="0.35">
      <c r="B734" s="334"/>
      <c r="C734" s="335"/>
      <c r="D734" s="336"/>
      <c r="E734" s="336"/>
      <c r="F734" s="335"/>
      <c r="G734" s="335"/>
      <c r="H734" s="335"/>
      <c r="I734" s="335"/>
      <c r="J734" s="335"/>
      <c r="K734" s="335"/>
      <c r="L734" s="335"/>
      <c r="M734" s="335"/>
      <c r="N734" s="335"/>
      <c r="O734" s="335"/>
      <c r="P734" s="335"/>
      <c r="Q734" s="335"/>
      <c r="R734" s="335"/>
      <c r="S734" s="335"/>
      <c r="T734" s="335"/>
      <c r="U734" s="335"/>
      <c r="V734" s="335"/>
      <c r="W734" s="335"/>
      <c r="X734" s="335"/>
    </row>
    <row r="735" spans="2:24" x14ac:dyDescent="0.35">
      <c r="B735" s="334"/>
      <c r="C735" s="335"/>
      <c r="D735" s="336"/>
      <c r="E735" s="336"/>
      <c r="F735" s="335"/>
      <c r="G735" s="335"/>
      <c r="H735" s="335"/>
      <c r="I735" s="335"/>
      <c r="J735" s="335"/>
      <c r="K735" s="335"/>
      <c r="L735" s="335"/>
      <c r="M735" s="335"/>
      <c r="N735" s="335"/>
      <c r="O735" s="335"/>
      <c r="P735" s="335"/>
      <c r="Q735" s="335"/>
      <c r="R735" s="335"/>
      <c r="S735" s="335"/>
      <c r="T735" s="335"/>
      <c r="U735" s="335"/>
      <c r="V735" s="335"/>
      <c r="W735" s="335"/>
      <c r="X735" s="335"/>
    </row>
    <row r="736" spans="2:24" x14ac:dyDescent="0.35">
      <c r="B736" s="334"/>
      <c r="C736" s="335"/>
      <c r="D736" s="336"/>
      <c r="E736" s="336"/>
      <c r="F736" s="335"/>
      <c r="G736" s="335"/>
      <c r="H736" s="335"/>
      <c r="I736" s="335"/>
      <c r="J736" s="335"/>
      <c r="K736" s="335"/>
      <c r="L736" s="335"/>
      <c r="M736" s="335"/>
      <c r="N736" s="335"/>
      <c r="O736" s="335"/>
      <c r="P736" s="335"/>
      <c r="Q736" s="335"/>
      <c r="R736" s="335"/>
      <c r="S736" s="335"/>
      <c r="T736" s="335"/>
      <c r="U736" s="335"/>
      <c r="V736" s="335"/>
      <c r="W736" s="335"/>
      <c r="X736" s="335"/>
    </row>
    <row r="737" spans="2:24" x14ac:dyDescent="0.35">
      <c r="B737" s="334"/>
      <c r="C737" s="335"/>
      <c r="D737" s="336"/>
      <c r="E737" s="336"/>
      <c r="F737" s="335"/>
      <c r="G737" s="335"/>
      <c r="H737" s="335"/>
      <c r="I737" s="335"/>
      <c r="J737" s="335"/>
      <c r="K737" s="335"/>
      <c r="L737" s="335"/>
      <c r="M737" s="335"/>
      <c r="N737" s="335"/>
      <c r="O737" s="335"/>
      <c r="P737" s="335"/>
      <c r="Q737" s="335"/>
      <c r="R737" s="335"/>
      <c r="S737" s="335"/>
      <c r="T737" s="335"/>
      <c r="U737" s="335"/>
      <c r="V737" s="335"/>
      <c r="W737" s="335"/>
      <c r="X737" s="335"/>
    </row>
    <row r="738" spans="2:24" x14ac:dyDescent="0.35">
      <c r="B738" s="334"/>
      <c r="C738" s="335"/>
      <c r="D738" s="336"/>
      <c r="E738" s="336"/>
      <c r="F738" s="335"/>
      <c r="G738" s="335"/>
      <c r="H738" s="335"/>
      <c r="I738" s="335"/>
      <c r="J738" s="335"/>
      <c r="K738" s="335"/>
      <c r="L738" s="335"/>
      <c r="M738" s="335"/>
      <c r="N738" s="335"/>
      <c r="O738" s="335"/>
      <c r="P738" s="335"/>
      <c r="Q738" s="335"/>
      <c r="R738" s="335"/>
      <c r="S738" s="335"/>
      <c r="T738" s="335"/>
      <c r="U738" s="335"/>
      <c r="V738" s="335"/>
      <c r="W738" s="335"/>
      <c r="X738" s="335"/>
    </row>
    <row r="739" spans="2:24" x14ac:dyDescent="0.35">
      <c r="B739" s="334"/>
      <c r="C739" s="335"/>
      <c r="D739" s="336"/>
      <c r="E739" s="336"/>
      <c r="F739" s="335"/>
      <c r="G739" s="335"/>
      <c r="H739" s="335"/>
      <c r="I739" s="335"/>
      <c r="J739" s="335"/>
      <c r="K739" s="335"/>
      <c r="L739" s="335"/>
      <c r="M739" s="335"/>
      <c r="N739" s="335"/>
      <c r="O739" s="335"/>
      <c r="P739" s="335"/>
      <c r="Q739" s="335"/>
      <c r="R739" s="335"/>
      <c r="S739" s="335"/>
      <c r="T739" s="335"/>
      <c r="U739" s="335"/>
      <c r="V739" s="335"/>
      <c r="W739" s="335"/>
      <c r="X739" s="335"/>
    </row>
    <row r="740" spans="2:24" x14ac:dyDescent="0.35">
      <c r="B740" s="334"/>
      <c r="C740" s="335"/>
      <c r="D740" s="336"/>
      <c r="E740" s="336"/>
      <c r="F740" s="335"/>
      <c r="G740" s="335"/>
      <c r="H740" s="335"/>
      <c r="I740" s="335"/>
      <c r="J740" s="335"/>
      <c r="K740" s="335"/>
      <c r="L740" s="335"/>
      <c r="M740" s="335"/>
      <c r="N740" s="335"/>
      <c r="O740" s="335"/>
      <c r="P740" s="335"/>
      <c r="Q740" s="335"/>
      <c r="R740" s="335"/>
      <c r="S740" s="335"/>
      <c r="T740" s="335"/>
      <c r="U740" s="335"/>
      <c r="V740" s="335"/>
      <c r="W740" s="335"/>
      <c r="X740" s="335"/>
    </row>
    <row r="741" spans="2:24" x14ac:dyDescent="0.35">
      <c r="B741" s="334"/>
      <c r="C741" s="335"/>
      <c r="D741" s="336"/>
      <c r="E741" s="336"/>
      <c r="F741" s="335"/>
      <c r="G741" s="335"/>
      <c r="H741" s="335"/>
      <c r="I741" s="335"/>
      <c r="J741" s="335"/>
      <c r="K741" s="335"/>
      <c r="L741" s="335"/>
      <c r="M741" s="335"/>
      <c r="N741" s="335"/>
      <c r="O741" s="335"/>
      <c r="P741" s="335"/>
      <c r="Q741" s="335"/>
      <c r="R741" s="335"/>
      <c r="S741" s="335"/>
      <c r="T741" s="335"/>
      <c r="U741" s="335"/>
      <c r="V741" s="335"/>
      <c r="W741" s="335"/>
      <c r="X741" s="335"/>
    </row>
    <row r="742" spans="2:24" x14ac:dyDescent="0.35">
      <c r="B742" s="334"/>
      <c r="C742" s="335"/>
      <c r="D742" s="336"/>
      <c r="E742" s="336"/>
      <c r="F742" s="335"/>
      <c r="G742" s="335"/>
      <c r="H742" s="335"/>
      <c r="I742" s="335"/>
      <c r="J742" s="335"/>
      <c r="K742" s="335"/>
      <c r="L742" s="335"/>
      <c r="M742" s="335"/>
      <c r="N742" s="335"/>
      <c r="O742" s="335"/>
      <c r="P742" s="335"/>
      <c r="Q742" s="335"/>
      <c r="R742" s="335"/>
      <c r="S742" s="335"/>
      <c r="T742" s="335"/>
      <c r="U742" s="335"/>
      <c r="V742" s="335"/>
      <c r="W742" s="335"/>
      <c r="X742" s="335"/>
    </row>
    <row r="743" spans="2:24" x14ac:dyDescent="0.35">
      <c r="B743" s="334"/>
      <c r="C743" s="335"/>
      <c r="D743" s="336"/>
      <c r="E743" s="336"/>
      <c r="F743" s="335"/>
      <c r="G743" s="335"/>
      <c r="H743" s="335"/>
      <c r="I743" s="335"/>
      <c r="J743" s="335"/>
      <c r="K743" s="335"/>
      <c r="L743" s="335"/>
      <c r="M743" s="335"/>
      <c r="N743" s="335"/>
      <c r="O743" s="335"/>
      <c r="P743" s="335"/>
      <c r="Q743" s="335"/>
      <c r="R743" s="335"/>
      <c r="S743" s="335"/>
      <c r="T743" s="335"/>
      <c r="U743" s="335"/>
      <c r="V743" s="335"/>
      <c r="W743" s="335"/>
      <c r="X743" s="335"/>
    </row>
    <row r="744" spans="2:24" x14ac:dyDescent="0.35">
      <c r="B744" s="334"/>
      <c r="C744" s="335"/>
      <c r="D744" s="336"/>
      <c r="E744" s="336"/>
      <c r="F744" s="335"/>
      <c r="G744" s="335"/>
      <c r="H744" s="335"/>
      <c r="I744" s="335"/>
      <c r="J744" s="335"/>
      <c r="K744" s="335"/>
      <c r="L744" s="335"/>
      <c r="M744" s="335"/>
      <c r="N744" s="335"/>
      <c r="O744" s="335"/>
      <c r="P744" s="335"/>
      <c r="Q744" s="335"/>
      <c r="R744" s="335"/>
      <c r="S744" s="335"/>
      <c r="T744" s="335"/>
      <c r="U744" s="335"/>
      <c r="V744" s="335"/>
      <c r="W744" s="335"/>
      <c r="X744" s="335"/>
    </row>
    <row r="745" spans="2:24" x14ac:dyDescent="0.35">
      <c r="B745" s="334"/>
      <c r="C745" s="335"/>
      <c r="D745" s="336"/>
      <c r="E745" s="336"/>
      <c r="F745" s="335"/>
      <c r="G745" s="335"/>
      <c r="H745" s="335"/>
      <c r="I745" s="335"/>
      <c r="J745" s="335"/>
      <c r="K745" s="335"/>
      <c r="L745" s="335"/>
      <c r="M745" s="335"/>
      <c r="N745" s="335"/>
      <c r="O745" s="335"/>
      <c r="P745" s="335"/>
      <c r="Q745" s="335"/>
      <c r="R745" s="335"/>
      <c r="S745" s="335"/>
      <c r="T745" s="335"/>
      <c r="U745" s="335"/>
      <c r="V745" s="335"/>
      <c r="W745" s="335"/>
      <c r="X745" s="335"/>
    </row>
    <row r="746" spans="2:24" x14ac:dyDescent="0.35">
      <c r="B746" s="334"/>
      <c r="C746" s="335"/>
      <c r="D746" s="336"/>
      <c r="E746" s="336"/>
      <c r="F746" s="335"/>
      <c r="G746" s="335"/>
      <c r="H746" s="335"/>
      <c r="I746" s="335"/>
      <c r="J746" s="335"/>
      <c r="K746" s="335"/>
      <c r="L746" s="335"/>
      <c r="M746" s="335"/>
      <c r="N746" s="335"/>
      <c r="O746" s="335"/>
      <c r="P746" s="335"/>
      <c r="Q746" s="335"/>
      <c r="R746" s="335"/>
      <c r="S746" s="335"/>
      <c r="T746" s="335"/>
      <c r="U746" s="335"/>
      <c r="V746" s="335"/>
      <c r="W746" s="335"/>
      <c r="X746" s="335"/>
    </row>
    <row r="747" spans="2:24" x14ac:dyDescent="0.35">
      <c r="B747" s="334"/>
      <c r="C747" s="335"/>
      <c r="D747" s="336"/>
      <c r="E747" s="336"/>
      <c r="F747" s="335"/>
      <c r="G747" s="335"/>
      <c r="H747" s="335"/>
      <c r="I747" s="335"/>
      <c r="J747" s="335"/>
      <c r="K747" s="335"/>
      <c r="L747" s="335"/>
      <c r="M747" s="335"/>
      <c r="N747" s="335"/>
      <c r="O747" s="335"/>
      <c r="P747" s="335"/>
      <c r="Q747" s="335"/>
      <c r="R747" s="335"/>
      <c r="S747" s="335"/>
      <c r="T747" s="335"/>
      <c r="U747" s="335"/>
      <c r="V747" s="335"/>
      <c r="W747" s="335"/>
      <c r="X747" s="335"/>
    </row>
    <row r="748" spans="2:24" x14ac:dyDescent="0.35">
      <c r="B748" s="334"/>
      <c r="C748" s="335"/>
      <c r="D748" s="336"/>
      <c r="E748" s="336"/>
      <c r="F748" s="335"/>
      <c r="G748" s="335"/>
      <c r="H748" s="335"/>
      <c r="I748" s="335"/>
      <c r="J748" s="335"/>
      <c r="K748" s="335"/>
      <c r="L748" s="335"/>
      <c r="M748" s="335"/>
      <c r="N748" s="335"/>
      <c r="O748" s="335"/>
      <c r="P748" s="335"/>
      <c r="Q748" s="335"/>
      <c r="R748" s="335"/>
      <c r="S748" s="335"/>
      <c r="T748" s="335"/>
      <c r="U748" s="335"/>
      <c r="V748" s="335"/>
      <c r="W748" s="335"/>
      <c r="X748" s="335"/>
    </row>
    <row r="749" spans="2:24" x14ac:dyDescent="0.35">
      <c r="B749" s="334"/>
      <c r="C749" s="335"/>
      <c r="D749" s="336"/>
      <c r="E749" s="336"/>
      <c r="F749" s="335"/>
      <c r="G749" s="335"/>
      <c r="H749" s="335"/>
      <c r="I749" s="335"/>
      <c r="J749" s="335"/>
      <c r="K749" s="335"/>
      <c r="L749" s="335"/>
      <c r="M749" s="335"/>
      <c r="N749" s="335"/>
      <c r="O749" s="335"/>
      <c r="P749" s="335"/>
      <c r="Q749" s="335"/>
      <c r="R749" s="335"/>
      <c r="S749" s="335"/>
      <c r="T749" s="335"/>
      <c r="U749" s="335"/>
      <c r="V749" s="335"/>
      <c r="W749" s="335"/>
      <c r="X749" s="335"/>
    </row>
    <row r="750" spans="2:24" x14ac:dyDescent="0.35">
      <c r="B750" s="334"/>
      <c r="C750" s="335"/>
      <c r="D750" s="336"/>
      <c r="E750" s="336"/>
      <c r="F750" s="335"/>
      <c r="G750" s="335"/>
      <c r="H750" s="335"/>
      <c r="I750" s="335"/>
      <c r="J750" s="335"/>
      <c r="K750" s="335"/>
      <c r="L750" s="335"/>
      <c r="M750" s="335"/>
      <c r="N750" s="335"/>
      <c r="O750" s="335"/>
      <c r="P750" s="335"/>
      <c r="Q750" s="335"/>
      <c r="R750" s="335"/>
      <c r="S750" s="335"/>
      <c r="T750" s="335"/>
      <c r="U750" s="335"/>
      <c r="V750" s="335"/>
      <c r="W750" s="335"/>
      <c r="X750" s="335"/>
    </row>
    <row r="751" spans="2:24" x14ac:dyDescent="0.35">
      <c r="B751" s="334"/>
      <c r="C751" s="335"/>
      <c r="D751" s="336"/>
      <c r="E751" s="336"/>
      <c r="F751" s="335"/>
      <c r="G751" s="335"/>
      <c r="H751" s="335"/>
      <c r="I751" s="335"/>
      <c r="J751" s="335"/>
      <c r="K751" s="335"/>
      <c r="L751" s="335"/>
      <c r="M751" s="335"/>
      <c r="N751" s="335"/>
      <c r="O751" s="335"/>
      <c r="P751" s="335"/>
      <c r="Q751" s="335"/>
      <c r="R751" s="335"/>
      <c r="S751" s="335"/>
      <c r="T751" s="335"/>
      <c r="U751" s="335"/>
      <c r="V751" s="335"/>
      <c r="W751" s="335"/>
      <c r="X751" s="335"/>
    </row>
    <row r="752" spans="2:24" x14ac:dyDescent="0.35">
      <c r="B752" s="334"/>
      <c r="C752" s="335"/>
      <c r="D752" s="336"/>
      <c r="E752" s="336"/>
      <c r="F752" s="335"/>
      <c r="G752" s="335"/>
      <c r="H752" s="335"/>
      <c r="I752" s="335"/>
      <c r="J752" s="335"/>
      <c r="K752" s="335"/>
      <c r="L752" s="335"/>
      <c r="M752" s="335"/>
      <c r="N752" s="335"/>
      <c r="O752" s="335"/>
      <c r="P752" s="335"/>
      <c r="Q752" s="335"/>
      <c r="R752" s="335"/>
      <c r="S752" s="335"/>
      <c r="T752" s="335"/>
      <c r="U752" s="335"/>
      <c r="V752" s="335"/>
      <c r="W752" s="335"/>
      <c r="X752" s="335"/>
    </row>
    <row r="753" spans="2:24" x14ac:dyDescent="0.35">
      <c r="B753" s="334"/>
      <c r="C753" s="335"/>
      <c r="D753" s="336"/>
      <c r="E753" s="336"/>
      <c r="F753" s="335"/>
      <c r="G753" s="335"/>
      <c r="H753" s="335"/>
      <c r="I753" s="335"/>
      <c r="J753" s="335"/>
      <c r="K753" s="335"/>
      <c r="L753" s="335"/>
      <c r="M753" s="335"/>
      <c r="N753" s="335"/>
      <c r="O753" s="335"/>
      <c r="P753" s="335"/>
      <c r="Q753" s="335"/>
      <c r="R753" s="335"/>
      <c r="S753" s="335"/>
      <c r="T753" s="335"/>
      <c r="U753" s="335"/>
      <c r="V753" s="335"/>
      <c r="W753" s="335"/>
      <c r="X753" s="335"/>
    </row>
    <row r="754" spans="2:24" x14ac:dyDescent="0.35">
      <c r="B754" s="334"/>
      <c r="C754" s="335"/>
      <c r="D754" s="336"/>
      <c r="E754" s="336"/>
      <c r="F754" s="335"/>
      <c r="G754" s="335"/>
      <c r="H754" s="335"/>
      <c r="I754" s="335"/>
      <c r="J754" s="335"/>
      <c r="K754" s="335"/>
      <c r="L754" s="335"/>
      <c r="M754" s="335"/>
      <c r="N754" s="335"/>
      <c r="O754" s="335"/>
      <c r="P754" s="335"/>
      <c r="Q754" s="335"/>
      <c r="R754" s="335"/>
      <c r="S754" s="335"/>
      <c r="T754" s="335"/>
      <c r="U754" s="335"/>
      <c r="V754" s="335"/>
      <c r="W754" s="335"/>
      <c r="X754" s="335"/>
    </row>
    <row r="755" spans="2:24" x14ac:dyDescent="0.35">
      <c r="B755" s="334"/>
      <c r="C755" s="335"/>
      <c r="D755" s="336"/>
      <c r="E755" s="336"/>
      <c r="F755" s="335"/>
      <c r="G755" s="335"/>
      <c r="H755" s="335"/>
      <c r="I755" s="335"/>
      <c r="J755" s="335"/>
      <c r="K755" s="335"/>
      <c r="L755" s="335"/>
      <c r="M755" s="335"/>
      <c r="N755" s="335"/>
      <c r="O755" s="335"/>
      <c r="P755" s="335"/>
      <c r="Q755" s="335"/>
      <c r="R755" s="335"/>
      <c r="S755" s="335"/>
      <c r="T755" s="335"/>
      <c r="U755" s="335"/>
      <c r="V755" s="335"/>
      <c r="W755" s="335"/>
      <c r="X755" s="335"/>
    </row>
    <row r="756" spans="2:24" x14ac:dyDescent="0.35">
      <c r="B756" s="334"/>
      <c r="C756" s="335"/>
      <c r="D756" s="336"/>
      <c r="E756" s="336"/>
      <c r="F756" s="335"/>
      <c r="G756" s="335"/>
      <c r="H756" s="335"/>
      <c r="I756" s="335"/>
      <c r="J756" s="335"/>
      <c r="K756" s="335"/>
      <c r="L756" s="335"/>
      <c r="M756" s="335"/>
      <c r="N756" s="335"/>
      <c r="O756" s="335"/>
      <c r="P756" s="335"/>
      <c r="Q756" s="335"/>
      <c r="R756" s="335"/>
      <c r="S756" s="335"/>
      <c r="T756" s="335"/>
      <c r="U756" s="335"/>
      <c r="V756" s="335"/>
      <c r="W756" s="335"/>
      <c r="X756" s="335"/>
    </row>
    <row r="757" spans="2:24" x14ac:dyDescent="0.35">
      <c r="B757" s="334"/>
      <c r="C757" s="335"/>
      <c r="D757" s="336"/>
      <c r="E757" s="336"/>
      <c r="F757" s="335"/>
      <c r="G757" s="335"/>
      <c r="H757" s="335"/>
      <c r="I757" s="335"/>
      <c r="J757" s="335"/>
      <c r="K757" s="335"/>
      <c r="L757" s="335"/>
      <c r="M757" s="335"/>
      <c r="N757" s="335"/>
      <c r="O757" s="335"/>
      <c r="P757" s="335"/>
      <c r="Q757" s="335"/>
      <c r="R757" s="335"/>
      <c r="S757" s="335"/>
      <c r="T757" s="335"/>
      <c r="U757" s="335"/>
      <c r="V757" s="335"/>
      <c r="W757" s="335"/>
      <c r="X757" s="335"/>
    </row>
    <row r="758" spans="2:24" x14ac:dyDescent="0.35">
      <c r="B758" s="334"/>
      <c r="C758" s="335"/>
      <c r="D758" s="336"/>
      <c r="E758" s="336"/>
      <c r="F758" s="335"/>
      <c r="G758" s="335"/>
      <c r="H758" s="335"/>
      <c r="I758" s="335"/>
      <c r="J758" s="335"/>
      <c r="K758" s="335"/>
      <c r="L758" s="335"/>
      <c r="M758" s="335"/>
      <c r="N758" s="335"/>
      <c r="O758" s="335"/>
      <c r="P758" s="335"/>
      <c r="Q758" s="335"/>
      <c r="R758" s="335"/>
      <c r="S758" s="335"/>
      <c r="T758" s="335"/>
      <c r="U758" s="335"/>
      <c r="V758" s="335"/>
      <c r="W758" s="335"/>
      <c r="X758" s="335"/>
    </row>
    <row r="759" spans="2:24" x14ac:dyDescent="0.35">
      <c r="B759" s="334"/>
      <c r="C759" s="335"/>
      <c r="D759" s="336"/>
      <c r="E759" s="336"/>
      <c r="F759" s="335"/>
      <c r="G759" s="335"/>
      <c r="H759" s="335"/>
      <c r="I759" s="335"/>
      <c r="J759" s="335"/>
      <c r="K759" s="335"/>
      <c r="L759" s="335"/>
      <c r="M759" s="335"/>
      <c r="N759" s="335"/>
      <c r="O759" s="335"/>
      <c r="P759" s="335"/>
      <c r="Q759" s="335"/>
      <c r="R759" s="335"/>
      <c r="S759" s="335"/>
      <c r="T759" s="335"/>
      <c r="U759" s="335"/>
      <c r="V759" s="335"/>
      <c r="W759" s="335"/>
      <c r="X759" s="335"/>
    </row>
    <row r="760" spans="2:24" x14ac:dyDescent="0.35">
      <c r="B760" s="334"/>
      <c r="C760" s="335"/>
      <c r="D760" s="336"/>
      <c r="E760" s="336"/>
      <c r="F760" s="335"/>
      <c r="G760" s="335"/>
      <c r="H760" s="335"/>
      <c r="I760" s="335"/>
      <c r="J760" s="335"/>
      <c r="K760" s="335"/>
      <c r="L760" s="335"/>
      <c r="M760" s="335"/>
      <c r="N760" s="335"/>
      <c r="O760" s="335"/>
      <c r="P760" s="335"/>
      <c r="Q760" s="335"/>
      <c r="R760" s="335"/>
      <c r="S760" s="335"/>
      <c r="T760" s="335"/>
      <c r="U760" s="335"/>
      <c r="V760" s="335"/>
      <c r="W760" s="335"/>
      <c r="X760" s="335"/>
    </row>
    <row r="761" spans="2:24" x14ac:dyDescent="0.35">
      <c r="B761" s="334"/>
      <c r="C761" s="335"/>
      <c r="D761" s="336"/>
      <c r="E761" s="336"/>
      <c r="F761" s="335"/>
      <c r="G761" s="335"/>
      <c r="H761" s="335"/>
      <c r="I761" s="335"/>
      <c r="J761" s="335"/>
      <c r="K761" s="335"/>
      <c r="L761" s="335"/>
      <c r="M761" s="335"/>
      <c r="N761" s="335"/>
      <c r="O761" s="335"/>
      <c r="P761" s="335"/>
      <c r="Q761" s="335"/>
      <c r="R761" s="335"/>
      <c r="S761" s="335"/>
      <c r="T761" s="335"/>
      <c r="U761" s="335"/>
      <c r="V761" s="335"/>
      <c r="W761" s="335"/>
      <c r="X761" s="335"/>
    </row>
    <row r="762" spans="2:24" x14ac:dyDescent="0.35">
      <c r="B762" s="334"/>
      <c r="C762" s="335"/>
      <c r="D762" s="336"/>
      <c r="E762" s="336"/>
      <c r="F762" s="335"/>
      <c r="G762" s="335"/>
      <c r="H762" s="335"/>
      <c r="I762" s="335"/>
      <c r="J762" s="335"/>
      <c r="K762" s="335"/>
      <c r="L762" s="335"/>
      <c r="M762" s="335"/>
      <c r="N762" s="335"/>
      <c r="O762" s="335"/>
      <c r="P762" s="335"/>
      <c r="Q762" s="335"/>
      <c r="R762" s="335"/>
      <c r="S762" s="335"/>
      <c r="T762" s="335"/>
      <c r="U762" s="335"/>
      <c r="V762" s="335"/>
      <c r="W762" s="335"/>
      <c r="X762" s="335"/>
    </row>
    <row r="763" spans="2:24" x14ac:dyDescent="0.35">
      <c r="B763" s="334"/>
      <c r="C763" s="335"/>
      <c r="D763" s="336"/>
      <c r="E763" s="336"/>
      <c r="F763" s="335"/>
      <c r="G763" s="335"/>
      <c r="H763" s="335"/>
      <c r="I763" s="335"/>
      <c r="J763" s="335"/>
      <c r="K763" s="335"/>
      <c r="L763" s="335"/>
      <c r="M763" s="335"/>
      <c r="N763" s="335"/>
      <c r="O763" s="335"/>
      <c r="P763" s="335"/>
      <c r="Q763" s="335"/>
      <c r="R763" s="335"/>
      <c r="S763" s="335"/>
      <c r="T763" s="335"/>
      <c r="U763" s="335"/>
      <c r="V763" s="335"/>
      <c r="W763" s="335"/>
      <c r="X763" s="335"/>
    </row>
    <row r="764" spans="2:24" x14ac:dyDescent="0.35">
      <c r="B764" s="334"/>
      <c r="C764" s="335"/>
      <c r="D764" s="336"/>
      <c r="E764" s="336"/>
      <c r="F764" s="335"/>
      <c r="G764" s="335"/>
      <c r="H764" s="335"/>
      <c r="I764" s="335"/>
      <c r="J764" s="335"/>
      <c r="K764" s="335"/>
      <c r="L764" s="335"/>
      <c r="M764" s="335"/>
      <c r="N764" s="335"/>
      <c r="O764" s="335"/>
      <c r="P764" s="335"/>
      <c r="Q764" s="335"/>
      <c r="R764" s="335"/>
      <c r="S764" s="335"/>
      <c r="T764" s="335"/>
      <c r="U764" s="335"/>
      <c r="V764" s="335"/>
      <c r="W764" s="335"/>
      <c r="X764" s="335"/>
    </row>
    <row r="765" spans="2:24" x14ac:dyDescent="0.35">
      <c r="B765" s="334"/>
      <c r="C765" s="335"/>
      <c r="D765" s="336"/>
      <c r="E765" s="336"/>
      <c r="F765" s="335"/>
      <c r="G765" s="335"/>
      <c r="H765" s="335"/>
      <c r="I765" s="335"/>
      <c r="J765" s="335"/>
      <c r="K765" s="335"/>
      <c r="L765" s="335"/>
      <c r="M765" s="335"/>
      <c r="N765" s="335"/>
      <c r="O765" s="335"/>
      <c r="P765" s="335"/>
      <c r="Q765" s="335"/>
      <c r="R765" s="335"/>
      <c r="S765" s="335"/>
      <c r="T765" s="335"/>
      <c r="U765" s="335"/>
      <c r="V765" s="335"/>
      <c r="W765" s="335"/>
      <c r="X765" s="335"/>
    </row>
    <row r="766" spans="2:24" x14ac:dyDescent="0.35">
      <c r="B766" s="334"/>
      <c r="C766" s="335"/>
      <c r="D766" s="336"/>
      <c r="E766" s="336"/>
      <c r="F766" s="335"/>
      <c r="G766" s="335"/>
      <c r="H766" s="335"/>
      <c r="I766" s="335"/>
      <c r="J766" s="335"/>
      <c r="K766" s="335"/>
      <c r="L766" s="335"/>
      <c r="M766" s="335"/>
      <c r="N766" s="335"/>
      <c r="O766" s="335"/>
      <c r="P766" s="335"/>
      <c r="Q766" s="335"/>
      <c r="R766" s="335"/>
      <c r="S766" s="335"/>
      <c r="T766" s="335"/>
      <c r="U766" s="335"/>
      <c r="V766" s="335"/>
      <c r="W766" s="335"/>
      <c r="X766" s="335"/>
    </row>
    <row r="767" spans="2:24" x14ac:dyDescent="0.35">
      <c r="B767" s="334"/>
      <c r="C767" s="335"/>
      <c r="D767" s="336"/>
      <c r="E767" s="336"/>
      <c r="F767" s="335"/>
      <c r="G767" s="335"/>
      <c r="H767" s="335"/>
      <c r="I767" s="335"/>
      <c r="J767" s="335"/>
      <c r="K767" s="335"/>
      <c r="L767" s="335"/>
      <c r="M767" s="335"/>
      <c r="N767" s="335"/>
      <c r="O767" s="335"/>
      <c r="P767" s="335"/>
      <c r="Q767" s="335"/>
      <c r="R767" s="335"/>
      <c r="S767" s="335"/>
      <c r="T767" s="335"/>
      <c r="U767" s="335"/>
      <c r="V767" s="335"/>
      <c r="W767" s="335"/>
      <c r="X767" s="335"/>
    </row>
    <row r="768" spans="2:24" x14ac:dyDescent="0.35">
      <c r="B768" s="334"/>
      <c r="C768" s="335"/>
      <c r="D768" s="336"/>
      <c r="E768" s="336"/>
      <c r="F768" s="335"/>
      <c r="G768" s="335"/>
      <c r="H768" s="335"/>
      <c r="I768" s="335"/>
      <c r="J768" s="335"/>
      <c r="K768" s="335"/>
      <c r="L768" s="335"/>
      <c r="M768" s="335"/>
      <c r="N768" s="335"/>
      <c r="O768" s="335"/>
      <c r="P768" s="335"/>
      <c r="Q768" s="335"/>
      <c r="R768" s="335"/>
      <c r="S768" s="335"/>
      <c r="T768" s="335"/>
      <c r="U768" s="335"/>
      <c r="V768" s="335"/>
      <c r="W768" s="335"/>
      <c r="X768" s="335"/>
    </row>
    <row r="769" spans="2:24" x14ac:dyDescent="0.35">
      <c r="B769" s="334"/>
      <c r="C769" s="335"/>
      <c r="D769" s="336"/>
      <c r="E769" s="336"/>
      <c r="F769" s="335"/>
      <c r="G769" s="335"/>
      <c r="H769" s="335"/>
      <c r="I769" s="335"/>
      <c r="J769" s="335"/>
      <c r="K769" s="335"/>
      <c r="L769" s="335"/>
      <c r="M769" s="335"/>
      <c r="N769" s="335"/>
      <c r="O769" s="335"/>
      <c r="P769" s="335"/>
      <c r="Q769" s="335"/>
      <c r="R769" s="335"/>
      <c r="S769" s="335"/>
      <c r="T769" s="335"/>
      <c r="U769" s="335"/>
      <c r="V769" s="335"/>
      <c r="W769" s="335"/>
      <c r="X769" s="335"/>
    </row>
    <row r="770" spans="2:24" x14ac:dyDescent="0.35">
      <c r="B770" s="334"/>
      <c r="C770" s="335"/>
      <c r="D770" s="336"/>
      <c r="E770" s="336"/>
      <c r="F770" s="335"/>
      <c r="G770" s="335"/>
      <c r="H770" s="335"/>
      <c r="I770" s="335"/>
      <c r="J770" s="335"/>
      <c r="K770" s="335"/>
      <c r="L770" s="335"/>
      <c r="M770" s="335"/>
      <c r="N770" s="335"/>
      <c r="O770" s="335"/>
      <c r="P770" s="335"/>
      <c r="Q770" s="335"/>
      <c r="R770" s="335"/>
      <c r="S770" s="335"/>
      <c r="T770" s="335"/>
      <c r="U770" s="335"/>
      <c r="V770" s="335"/>
      <c r="W770" s="335"/>
      <c r="X770" s="335"/>
    </row>
    <row r="771" spans="2:24" x14ac:dyDescent="0.35">
      <c r="B771" s="334"/>
      <c r="C771" s="335"/>
      <c r="D771" s="336"/>
      <c r="E771" s="336"/>
      <c r="F771" s="335"/>
      <c r="G771" s="335"/>
      <c r="H771" s="335"/>
      <c r="I771" s="335"/>
      <c r="J771" s="335"/>
      <c r="K771" s="335"/>
      <c r="L771" s="335"/>
      <c r="M771" s="335"/>
      <c r="N771" s="335"/>
      <c r="O771" s="335"/>
      <c r="P771" s="335"/>
      <c r="Q771" s="335"/>
      <c r="R771" s="335"/>
      <c r="S771" s="335"/>
      <c r="T771" s="335"/>
      <c r="U771" s="335"/>
      <c r="V771" s="335"/>
      <c r="W771" s="335"/>
      <c r="X771" s="335"/>
    </row>
    <row r="772" spans="2:24" x14ac:dyDescent="0.35">
      <c r="B772" s="334"/>
      <c r="C772" s="335"/>
      <c r="D772" s="336"/>
      <c r="E772" s="336"/>
      <c r="F772" s="335"/>
      <c r="G772" s="335"/>
      <c r="H772" s="335"/>
      <c r="I772" s="335"/>
      <c r="J772" s="335"/>
      <c r="K772" s="335"/>
      <c r="L772" s="335"/>
      <c r="M772" s="335"/>
      <c r="N772" s="335"/>
      <c r="O772" s="335"/>
      <c r="P772" s="335"/>
      <c r="Q772" s="335"/>
      <c r="R772" s="335"/>
      <c r="S772" s="335"/>
      <c r="T772" s="335"/>
      <c r="U772" s="335"/>
      <c r="V772" s="335"/>
      <c r="W772" s="335"/>
      <c r="X772" s="335"/>
    </row>
    <row r="773" spans="2:24" x14ac:dyDescent="0.35">
      <c r="B773" s="334"/>
      <c r="C773" s="335"/>
      <c r="D773" s="336"/>
      <c r="E773" s="336"/>
      <c r="F773" s="335"/>
      <c r="G773" s="335"/>
      <c r="H773" s="335"/>
      <c r="I773" s="335"/>
      <c r="J773" s="335"/>
      <c r="K773" s="335"/>
      <c r="L773" s="335"/>
      <c r="M773" s="335"/>
      <c r="N773" s="335"/>
      <c r="O773" s="335"/>
      <c r="P773" s="335"/>
      <c r="Q773" s="335"/>
      <c r="R773" s="335"/>
      <c r="S773" s="335"/>
      <c r="T773" s="335"/>
      <c r="U773" s="335"/>
      <c r="V773" s="335"/>
      <c r="W773" s="335"/>
      <c r="X773" s="335"/>
    </row>
    <row r="774" spans="2:24" x14ac:dyDescent="0.35">
      <c r="B774" s="334"/>
      <c r="C774" s="335"/>
      <c r="D774" s="336"/>
      <c r="E774" s="336"/>
      <c r="F774" s="335"/>
      <c r="G774" s="335"/>
      <c r="H774" s="335"/>
      <c r="I774" s="335"/>
      <c r="J774" s="335"/>
      <c r="K774" s="335"/>
      <c r="L774" s="335"/>
      <c r="M774" s="335"/>
      <c r="N774" s="335"/>
      <c r="O774" s="335"/>
      <c r="P774" s="335"/>
      <c r="Q774" s="335"/>
      <c r="R774" s="335"/>
      <c r="S774" s="335"/>
      <c r="T774" s="335"/>
      <c r="U774" s="335"/>
      <c r="V774" s="335"/>
      <c r="W774" s="335"/>
      <c r="X774" s="335"/>
    </row>
    <row r="775" spans="2:24" x14ac:dyDescent="0.35">
      <c r="B775" s="334"/>
      <c r="C775" s="335"/>
      <c r="D775" s="336"/>
      <c r="E775" s="336"/>
      <c r="F775" s="335"/>
      <c r="G775" s="335"/>
      <c r="H775" s="335"/>
      <c r="I775" s="335"/>
      <c r="J775" s="335"/>
      <c r="K775" s="335"/>
      <c r="L775" s="335"/>
      <c r="M775" s="335"/>
      <c r="N775" s="335"/>
      <c r="O775" s="335"/>
      <c r="P775" s="335"/>
      <c r="Q775" s="335"/>
      <c r="R775" s="335"/>
      <c r="S775" s="335"/>
      <c r="T775" s="335"/>
      <c r="U775" s="335"/>
      <c r="V775" s="335"/>
      <c r="W775" s="335"/>
      <c r="X775" s="335"/>
    </row>
    <row r="776" spans="2:24" x14ac:dyDescent="0.35">
      <c r="B776" s="334"/>
      <c r="C776" s="335"/>
      <c r="D776" s="336"/>
      <c r="E776" s="336"/>
      <c r="F776" s="335"/>
      <c r="G776" s="335"/>
      <c r="H776" s="335"/>
      <c r="I776" s="335"/>
      <c r="J776" s="335"/>
      <c r="K776" s="335"/>
      <c r="L776" s="335"/>
      <c r="M776" s="335"/>
      <c r="N776" s="335"/>
      <c r="O776" s="335"/>
      <c r="P776" s="335"/>
      <c r="Q776" s="335"/>
      <c r="R776" s="335"/>
      <c r="S776" s="335"/>
      <c r="T776" s="335"/>
      <c r="U776" s="335"/>
      <c r="V776" s="335"/>
      <c r="W776" s="335"/>
      <c r="X776" s="335"/>
    </row>
    <row r="777" spans="2:24" x14ac:dyDescent="0.35">
      <c r="B777" s="334"/>
      <c r="C777" s="335"/>
      <c r="D777" s="336"/>
      <c r="E777" s="336"/>
      <c r="F777" s="335"/>
      <c r="G777" s="335"/>
      <c r="H777" s="335"/>
      <c r="I777" s="335"/>
      <c r="J777" s="335"/>
      <c r="K777" s="335"/>
      <c r="L777" s="335"/>
      <c r="M777" s="335"/>
      <c r="N777" s="335"/>
      <c r="O777" s="335"/>
      <c r="P777" s="335"/>
      <c r="Q777" s="335"/>
      <c r="R777" s="335"/>
      <c r="S777" s="335"/>
      <c r="T777" s="335"/>
      <c r="U777" s="335"/>
      <c r="V777" s="335"/>
      <c r="W777" s="335"/>
      <c r="X777" s="335"/>
    </row>
    <row r="778" spans="2:24" x14ac:dyDescent="0.35">
      <c r="B778" s="334"/>
      <c r="C778" s="335"/>
      <c r="D778" s="336"/>
      <c r="E778" s="336"/>
      <c r="F778" s="335"/>
      <c r="G778" s="335"/>
      <c r="H778" s="335"/>
      <c r="I778" s="335"/>
      <c r="J778" s="335"/>
      <c r="K778" s="335"/>
      <c r="L778" s="335"/>
      <c r="M778" s="335"/>
      <c r="N778" s="335"/>
      <c r="O778" s="335"/>
      <c r="P778" s="335"/>
      <c r="Q778" s="335"/>
      <c r="R778" s="335"/>
      <c r="S778" s="335"/>
      <c r="T778" s="335"/>
      <c r="U778" s="335"/>
      <c r="V778" s="335"/>
      <c r="W778" s="335"/>
      <c r="X778" s="335"/>
    </row>
    <row r="779" spans="2:24" x14ac:dyDescent="0.35">
      <c r="B779" s="334"/>
      <c r="C779" s="335"/>
      <c r="D779" s="336"/>
      <c r="E779" s="336"/>
      <c r="F779" s="335"/>
      <c r="G779" s="335"/>
      <c r="H779" s="335"/>
      <c r="I779" s="335"/>
      <c r="J779" s="335"/>
      <c r="K779" s="335"/>
      <c r="L779" s="335"/>
      <c r="M779" s="335"/>
      <c r="N779" s="335"/>
      <c r="O779" s="335"/>
      <c r="P779" s="335"/>
      <c r="Q779" s="335"/>
      <c r="R779" s="335"/>
      <c r="S779" s="335"/>
      <c r="T779" s="335"/>
      <c r="U779" s="335"/>
      <c r="V779" s="335"/>
      <c r="W779" s="335"/>
      <c r="X779" s="335"/>
    </row>
    <row r="780" spans="2:24" x14ac:dyDescent="0.35">
      <c r="B780" s="334"/>
      <c r="C780" s="335"/>
      <c r="D780" s="336"/>
      <c r="E780" s="336"/>
      <c r="F780" s="335"/>
      <c r="G780" s="335"/>
      <c r="H780" s="335"/>
      <c r="I780" s="335"/>
      <c r="J780" s="335"/>
      <c r="K780" s="335"/>
      <c r="L780" s="335"/>
      <c r="M780" s="335"/>
      <c r="N780" s="335"/>
      <c r="O780" s="335"/>
      <c r="P780" s="335"/>
      <c r="Q780" s="335"/>
      <c r="R780" s="335"/>
      <c r="S780" s="335"/>
      <c r="T780" s="335"/>
      <c r="U780" s="335"/>
      <c r="V780" s="335"/>
      <c r="W780" s="335"/>
      <c r="X780" s="335"/>
    </row>
    <row r="781" spans="2:24" x14ac:dyDescent="0.35">
      <c r="B781" s="334"/>
      <c r="C781" s="335"/>
      <c r="D781" s="336"/>
      <c r="E781" s="336"/>
      <c r="F781" s="335"/>
      <c r="G781" s="335"/>
      <c r="H781" s="335"/>
      <c r="I781" s="335"/>
      <c r="J781" s="335"/>
      <c r="K781" s="335"/>
      <c r="L781" s="335"/>
      <c r="M781" s="335"/>
      <c r="N781" s="335"/>
      <c r="O781" s="335"/>
      <c r="P781" s="335"/>
      <c r="Q781" s="335"/>
      <c r="R781" s="335"/>
      <c r="S781" s="335"/>
      <c r="T781" s="335"/>
      <c r="U781" s="335"/>
      <c r="V781" s="335"/>
      <c r="W781" s="335"/>
      <c r="X781" s="335"/>
    </row>
    <row r="782" spans="2:24" x14ac:dyDescent="0.35">
      <c r="B782" s="334"/>
      <c r="C782" s="335"/>
      <c r="D782" s="336"/>
      <c r="E782" s="336"/>
      <c r="F782" s="335"/>
      <c r="G782" s="335"/>
      <c r="H782" s="335"/>
      <c r="I782" s="335"/>
      <c r="J782" s="335"/>
      <c r="K782" s="335"/>
      <c r="L782" s="335"/>
      <c r="M782" s="335"/>
      <c r="N782" s="335"/>
      <c r="O782" s="335"/>
      <c r="P782" s="335"/>
      <c r="Q782" s="335"/>
      <c r="R782" s="335"/>
      <c r="S782" s="335"/>
      <c r="T782" s="335"/>
      <c r="U782" s="335"/>
      <c r="V782" s="335"/>
      <c r="W782" s="335"/>
      <c r="X782" s="335"/>
    </row>
    <row r="783" spans="2:24" x14ac:dyDescent="0.35">
      <c r="B783" s="334"/>
      <c r="C783" s="335"/>
      <c r="D783" s="336"/>
      <c r="E783" s="336"/>
      <c r="F783" s="335"/>
      <c r="G783" s="335"/>
      <c r="H783" s="335"/>
      <c r="I783" s="335"/>
      <c r="J783" s="335"/>
      <c r="K783" s="335"/>
      <c r="L783" s="335"/>
      <c r="M783" s="335"/>
      <c r="N783" s="335"/>
      <c r="O783" s="335"/>
      <c r="P783" s="335"/>
      <c r="Q783" s="335"/>
      <c r="R783" s="335"/>
      <c r="S783" s="335"/>
      <c r="T783" s="335"/>
      <c r="U783" s="335"/>
      <c r="V783" s="335"/>
      <c r="W783" s="335"/>
      <c r="X783" s="335"/>
    </row>
    <row r="784" spans="2:24" x14ac:dyDescent="0.35">
      <c r="B784" s="334"/>
      <c r="C784" s="335"/>
      <c r="D784" s="336"/>
      <c r="E784" s="336"/>
      <c r="F784" s="335"/>
      <c r="G784" s="335"/>
      <c r="H784" s="335"/>
      <c r="I784" s="335"/>
      <c r="J784" s="335"/>
      <c r="K784" s="335"/>
      <c r="L784" s="335"/>
      <c r="M784" s="335"/>
      <c r="N784" s="335"/>
      <c r="O784" s="335"/>
      <c r="P784" s="335"/>
      <c r="Q784" s="335"/>
      <c r="R784" s="335"/>
      <c r="S784" s="335"/>
      <c r="T784" s="335"/>
      <c r="U784" s="335"/>
      <c r="V784" s="335"/>
      <c r="W784" s="335"/>
      <c r="X784" s="335"/>
    </row>
    <row r="785" spans="2:24" x14ac:dyDescent="0.35">
      <c r="B785" s="334"/>
      <c r="C785" s="335"/>
      <c r="D785" s="336"/>
      <c r="E785" s="336"/>
      <c r="F785" s="335"/>
      <c r="G785" s="335"/>
      <c r="H785" s="335"/>
      <c r="I785" s="335"/>
      <c r="J785" s="335"/>
      <c r="K785" s="335"/>
      <c r="L785" s="335"/>
      <c r="M785" s="335"/>
      <c r="N785" s="335"/>
      <c r="O785" s="335"/>
      <c r="P785" s="335"/>
      <c r="Q785" s="335"/>
      <c r="R785" s="335"/>
      <c r="S785" s="335"/>
      <c r="T785" s="335"/>
      <c r="U785" s="335"/>
      <c r="V785" s="335"/>
      <c r="W785" s="335"/>
      <c r="X785" s="335"/>
    </row>
    <row r="786" spans="2:24" x14ac:dyDescent="0.35">
      <c r="B786" s="334"/>
      <c r="C786" s="335"/>
      <c r="D786" s="336"/>
      <c r="E786" s="336"/>
      <c r="F786" s="335"/>
      <c r="G786" s="335"/>
      <c r="H786" s="335"/>
      <c r="I786" s="335"/>
      <c r="J786" s="335"/>
      <c r="K786" s="335"/>
      <c r="L786" s="335"/>
      <c r="M786" s="335"/>
      <c r="N786" s="335"/>
      <c r="O786" s="335"/>
      <c r="P786" s="335"/>
      <c r="Q786" s="335"/>
      <c r="R786" s="335"/>
      <c r="S786" s="335"/>
      <c r="T786" s="335"/>
      <c r="U786" s="335"/>
      <c r="V786" s="335"/>
      <c r="W786" s="335"/>
      <c r="X786" s="335"/>
    </row>
    <row r="787" spans="2:24" x14ac:dyDescent="0.35">
      <c r="B787" s="334"/>
      <c r="C787" s="335"/>
      <c r="D787" s="336"/>
      <c r="E787" s="336"/>
      <c r="F787" s="335"/>
      <c r="G787" s="335"/>
      <c r="H787" s="335"/>
      <c r="I787" s="335"/>
      <c r="J787" s="335"/>
      <c r="K787" s="335"/>
      <c r="L787" s="335"/>
      <c r="M787" s="335"/>
      <c r="N787" s="335"/>
      <c r="O787" s="335"/>
      <c r="P787" s="335"/>
      <c r="Q787" s="335"/>
      <c r="R787" s="335"/>
      <c r="S787" s="335"/>
      <c r="T787" s="335"/>
      <c r="U787" s="335"/>
      <c r="V787" s="335"/>
      <c r="W787" s="335"/>
      <c r="X787" s="335"/>
    </row>
    <row r="788" spans="2:24" x14ac:dyDescent="0.35">
      <c r="B788" s="334"/>
      <c r="C788" s="335"/>
      <c r="D788" s="336"/>
      <c r="E788" s="336"/>
      <c r="F788" s="335"/>
      <c r="G788" s="335"/>
      <c r="H788" s="335"/>
      <c r="I788" s="335"/>
      <c r="J788" s="335"/>
      <c r="K788" s="335"/>
      <c r="L788" s="335"/>
      <c r="M788" s="335"/>
      <c r="N788" s="335"/>
      <c r="O788" s="335"/>
      <c r="P788" s="335"/>
      <c r="Q788" s="335"/>
      <c r="R788" s="335"/>
      <c r="S788" s="335"/>
      <c r="T788" s="335"/>
      <c r="U788" s="335"/>
      <c r="V788" s="335"/>
      <c r="W788" s="335"/>
      <c r="X788" s="335"/>
    </row>
    <row r="789" spans="2:24" x14ac:dyDescent="0.35">
      <c r="B789" s="334"/>
      <c r="C789" s="335"/>
      <c r="D789" s="336"/>
      <c r="E789" s="336"/>
      <c r="F789" s="335"/>
      <c r="G789" s="335"/>
      <c r="H789" s="335"/>
      <c r="I789" s="335"/>
      <c r="J789" s="335"/>
      <c r="K789" s="335"/>
      <c r="L789" s="335"/>
      <c r="M789" s="335"/>
      <c r="N789" s="335"/>
      <c r="O789" s="335"/>
      <c r="P789" s="335"/>
      <c r="Q789" s="335"/>
      <c r="R789" s="335"/>
      <c r="S789" s="335"/>
      <c r="T789" s="335"/>
      <c r="U789" s="335"/>
      <c r="V789" s="335"/>
      <c r="W789" s="335"/>
      <c r="X789" s="335"/>
    </row>
    <row r="790" spans="2:24" x14ac:dyDescent="0.35">
      <c r="B790" s="334"/>
      <c r="C790" s="335"/>
      <c r="D790" s="336"/>
      <c r="E790" s="336"/>
      <c r="F790" s="335"/>
      <c r="G790" s="335"/>
      <c r="H790" s="335"/>
      <c r="I790" s="335"/>
      <c r="J790" s="335"/>
      <c r="K790" s="335"/>
      <c r="L790" s="335"/>
      <c r="M790" s="335"/>
      <c r="N790" s="335"/>
      <c r="O790" s="335"/>
      <c r="P790" s="335"/>
      <c r="Q790" s="335"/>
      <c r="R790" s="335"/>
      <c r="S790" s="335"/>
      <c r="T790" s="335"/>
      <c r="U790" s="335"/>
      <c r="V790" s="335"/>
      <c r="W790" s="335"/>
      <c r="X790" s="335"/>
    </row>
    <row r="791" spans="2:24" x14ac:dyDescent="0.35">
      <c r="B791" s="334"/>
      <c r="C791" s="335"/>
      <c r="D791" s="336"/>
      <c r="E791" s="336"/>
      <c r="F791" s="335"/>
      <c r="G791" s="335"/>
      <c r="H791" s="335"/>
      <c r="I791" s="335"/>
      <c r="J791" s="335"/>
      <c r="K791" s="335"/>
      <c r="L791" s="335"/>
      <c r="M791" s="335"/>
      <c r="N791" s="335"/>
      <c r="O791" s="335"/>
      <c r="P791" s="335"/>
      <c r="Q791" s="335"/>
      <c r="R791" s="335"/>
      <c r="S791" s="335"/>
      <c r="T791" s="335"/>
      <c r="U791" s="335"/>
      <c r="V791" s="335"/>
      <c r="W791" s="335"/>
      <c r="X791" s="335"/>
    </row>
    <row r="792" spans="2:24" x14ac:dyDescent="0.35">
      <c r="B792" s="334"/>
      <c r="C792" s="335"/>
      <c r="D792" s="336"/>
      <c r="E792" s="336"/>
      <c r="F792" s="335"/>
      <c r="G792" s="335"/>
      <c r="H792" s="335"/>
      <c r="I792" s="335"/>
      <c r="J792" s="335"/>
      <c r="K792" s="335"/>
      <c r="L792" s="335"/>
      <c r="M792" s="335"/>
      <c r="N792" s="335"/>
      <c r="O792" s="335"/>
      <c r="P792" s="335"/>
      <c r="Q792" s="335"/>
      <c r="R792" s="335"/>
      <c r="S792" s="335"/>
      <c r="T792" s="335"/>
      <c r="U792" s="335"/>
      <c r="V792" s="335"/>
      <c r="W792" s="335"/>
      <c r="X792" s="335"/>
    </row>
    <row r="793" spans="2:24" x14ac:dyDescent="0.35">
      <c r="B793" s="334"/>
      <c r="C793" s="335"/>
      <c r="D793" s="336"/>
      <c r="E793" s="336"/>
      <c r="F793" s="335"/>
      <c r="G793" s="335"/>
      <c r="H793" s="335"/>
      <c r="I793" s="335"/>
      <c r="J793" s="335"/>
      <c r="K793" s="335"/>
      <c r="L793" s="335"/>
      <c r="M793" s="335"/>
      <c r="N793" s="335"/>
      <c r="O793" s="335"/>
      <c r="P793" s="335"/>
      <c r="Q793" s="335"/>
      <c r="R793" s="335"/>
      <c r="S793" s="335"/>
      <c r="T793" s="335"/>
      <c r="U793" s="335"/>
      <c r="V793" s="335"/>
      <c r="W793" s="335"/>
      <c r="X793" s="335"/>
    </row>
    <row r="794" spans="2:24" x14ac:dyDescent="0.35">
      <c r="B794" s="334"/>
      <c r="C794" s="335"/>
      <c r="D794" s="336"/>
      <c r="E794" s="336"/>
      <c r="F794" s="335"/>
      <c r="G794" s="335"/>
      <c r="H794" s="335"/>
      <c r="I794" s="335"/>
      <c r="J794" s="335"/>
      <c r="K794" s="335"/>
      <c r="L794" s="335"/>
      <c r="M794" s="335"/>
      <c r="N794" s="335"/>
      <c r="O794" s="335"/>
      <c r="P794" s="335"/>
      <c r="Q794" s="335"/>
      <c r="R794" s="335"/>
      <c r="S794" s="335"/>
      <c r="T794" s="335"/>
      <c r="U794" s="335"/>
      <c r="V794" s="335"/>
      <c r="W794" s="335"/>
      <c r="X794" s="335"/>
    </row>
    <row r="795" spans="2:24" x14ac:dyDescent="0.35">
      <c r="B795" s="334"/>
      <c r="C795" s="335"/>
      <c r="D795" s="336"/>
      <c r="E795" s="336"/>
      <c r="F795" s="335"/>
      <c r="G795" s="335"/>
      <c r="H795" s="335"/>
      <c r="I795" s="335"/>
      <c r="J795" s="335"/>
      <c r="K795" s="335"/>
      <c r="L795" s="335"/>
      <c r="M795" s="335"/>
      <c r="N795" s="335"/>
      <c r="O795" s="335"/>
      <c r="P795" s="335"/>
      <c r="Q795" s="335"/>
      <c r="R795" s="335"/>
      <c r="S795" s="335"/>
      <c r="T795" s="335"/>
      <c r="U795" s="335"/>
      <c r="V795" s="335"/>
      <c r="W795" s="335"/>
      <c r="X795" s="335"/>
    </row>
    <row r="796" spans="2:24" x14ac:dyDescent="0.35">
      <c r="B796" s="334"/>
      <c r="C796" s="335"/>
      <c r="D796" s="336"/>
      <c r="E796" s="336"/>
      <c r="F796" s="335"/>
      <c r="G796" s="335"/>
      <c r="H796" s="335"/>
      <c r="I796" s="335"/>
      <c r="J796" s="335"/>
      <c r="K796" s="335"/>
      <c r="L796" s="335"/>
      <c r="M796" s="335"/>
      <c r="N796" s="335"/>
      <c r="O796" s="335"/>
      <c r="P796" s="335"/>
      <c r="Q796" s="335"/>
      <c r="R796" s="335"/>
      <c r="S796" s="335"/>
      <c r="T796" s="335"/>
      <c r="U796" s="335"/>
      <c r="V796" s="335"/>
      <c r="W796" s="335"/>
      <c r="X796" s="335"/>
    </row>
    <row r="797" spans="2:24" x14ac:dyDescent="0.35">
      <c r="B797" s="334"/>
      <c r="C797" s="335"/>
      <c r="D797" s="336"/>
      <c r="E797" s="336"/>
      <c r="F797" s="335"/>
      <c r="G797" s="335"/>
      <c r="H797" s="335"/>
      <c r="I797" s="335"/>
      <c r="J797" s="335"/>
      <c r="K797" s="335"/>
      <c r="L797" s="335"/>
      <c r="M797" s="335"/>
      <c r="N797" s="335"/>
      <c r="O797" s="335"/>
      <c r="P797" s="335"/>
      <c r="Q797" s="335"/>
      <c r="R797" s="335"/>
      <c r="S797" s="335"/>
      <c r="T797" s="335"/>
      <c r="U797" s="335"/>
      <c r="V797" s="335"/>
      <c r="W797" s="335"/>
      <c r="X797" s="335"/>
    </row>
    <row r="798" spans="2:24" x14ac:dyDescent="0.35">
      <c r="B798" s="334"/>
      <c r="C798" s="335"/>
      <c r="D798" s="336"/>
      <c r="E798" s="336"/>
      <c r="F798" s="335"/>
      <c r="G798" s="335"/>
      <c r="H798" s="335"/>
      <c r="I798" s="335"/>
      <c r="J798" s="335"/>
      <c r="K798" s="335"/>
      <c r="L798" s="335"/>
      <c r="M798" s="335"/>
      <c r="N798" s="335"/>
      <c r="O798" s="335"/>
      <c r="P798" s="335"/>
      <c r="Q798" s="335"/>
      <c r="R798" s="335"/>
      <c r="S798" s="335"/>
      <c r="T798" s="335"/>
      <c r="U798" s="335"/>
      <c r="V798" s="335"/>
      <c r="W798" s="335"/>
      <c r="X798" s="335"/>
    </row>
    <row r="799" spans="2:24" x14ac:dyDescent="0.35">
      <c r="B799" s="334"/>
      <c r="C799" s="335"/>
      <c r="D799" s="336"/>
      <c r="E799" s="336"/>
      <c r="F799" s="335"/>
      <c r="G799" s="335"/>
      <c r="H799" s="335"/>
      <c r="I799" s="335"/>
      <c r="J799" s="335"/>
      <c r="K799" s="335"/>
      <c r="L799" s="335"/>
      <c r="M799" s="335"/>
      <c r="N799" s="335"/>
      <c r="O799" s="335"/>
      <c r="P799" s="335"/>
      <c r="Q799" s="335"/>
      <c r="R799" s="335"/>
      <c r="S799" s="335"/>
      <c r="T799" s="335"/>
      <c r="U799" s="335"/>
      <c r="V799" s="335"/>
      <c r="W799" s="335"/>
      <c r="X799" s="335"/>
    </row>
    <row r="800" spans="2:24" x14ac:dyDescent="0.35">
      <c r="B800" s="334"/>
      <c r="C800" s="335"/>
      <c r="D800" s="336"/>
      <c r="E800" s="336"/>
      <c r="F800" s="335"/>
      <c r="G800" s="335"/>
      <c r="H800" s="335"/>
      <c r="I800" s="335"/>
      <c r="J800" s="335"/>
      <c r="K800" s="335"/>
      <c r="L800" s="335"/>
      <c r="M800" s="335"/>
      <c r="N800" s="335"/>
      <c r="O800" s="335"/>
      <c r="P800" s="335"/>
      <c r="Q800" s="335"/>
      <c r="R800" s="335"/>
      <c r="S800" s="335"/>
      <c r="T800" s="335"/>
      <c r="U800" s="335"/>
      <c r="V800" s="335"/>
      <c r="W800" s="335"/>
      <c r="X800" s="335"/>
    </row>
    <row r="801" spans="2:24" x14ac:dyDescent="0.35">
      <c r="B801" s="334"/>
      <c r="C801" s="335"/>
      <c r="D801" s="336"/>
      <c r="E801" s="336"/>
      <c r="F801" s="335"/>
      <c r="G801" s="335"/>
      <c r="H801" s="335"/>
      <c r="I801" s="335"/>
      <c r="J801" s="335"/>
      <c r="K801" s="335"/>
      <c r="L801" s="335"/>
      <c r="M801" s="335"/>
      <c r="N801" s="335"/>
      <c r="O801" s="335"/>
      <c r="P801" s="335"/>
      <c r="Q801" s="335"/>
      <c r="R801" s="335"/>
      <c r="S801" s="335"/>
      <c r="T801" s="335"/>
      <c r="U801" s="335"/>
      <c r="V801" s="335"/>
      <c r="W801" s="335"/>
      <c r="X801" s="335"/>
    </row>
    <row r="802" spans="2:24" x14ac:dyDescent="0.35">
      <c r="B802" s="334"/>
      <c r="C802" s="335"/>
      <c r="D802" s="336"/>
      <c r="E802" s="336"/>
      <c r="F802" s="335"/>
      <c r="G802" s="335"/>
      <c r="H802" s="335"/>
      <c r="I802" s="335"/>
      <c r="J802" s="335"/>
      <c r="K802" s="335"/>
      <c r="L802" s="335"/>
      <c r="M802" s="335"/>
      <c r="N802" s="335"/>
      <c r="O802" s="335"/>
      <c r="P802" s="335"/>
      <c r="Q802" s="335"/>
      <c r="R802" s="335"/>
      <c r="S802" s="335"/>
      <c r="T802" s="335"/>
      <c r="U802" s="335"/>
      <c r="V802" s="335"/>
      <c r="W802" s="335"/>
      <c r="X802" s="335"/>
    </row>
    <row r="803" spans="2:24" x14ac:dyDescent="0.35">
      <c r="B803" s="334"/>
      <c r="C803" s="335"/>
      <c r="D803" s="336"/>
      <c r="E803" s="336"/>
      <c r="F803" s="335"/>
      <c r="G803" s="335"/>
      <c r="H803" s="335"/>
      <c r="I803" s="335"/>
      <c r="J803" s="335"/>
      <c r="K803" s="335"/>
      <c r="L803" s="335"/>
      <c r="M803" s="335"/>
      <c r="N803" s="335"/>
      <c r="O803" s="335"/>
      <c r="P803" s="335"/>
      <c r="Q803" s="335"/>
      <c r="R803" s="335"/>
      <c r="S803" s="335"/>
      <c r="T803" s="335"/>
      <c r="U803" s="335"/>
      <c r="V803" s="335"/>
      <c r="W803" s="335"/>
      <c r="X803" s="335"/>
    </row>
    <row r="804" spans="2:24" x14ac:dyDescent="0.35">
      <c r="B804" s="334"/>
      <c r="C804" s="335"/>
      <c r="D804" s="336"/>
      <c r="E804" s="336"/>
      <c r="F804" s="335"/>
      <c r="G804" s="335"/>
      <c r="H804" s="335"/>
      <c r="I804" s="335"/>
      <c r="J804" s="335"/>
      <c r="K804" s="335"/>
      <c r="L804" s="335"/>
      <c r="M804" s="335"/>
      <c r="N804" s="335"/>
      <c r="O804" s="335"/>
      <c r="P804" s="335"/>
      <c r="Q804" s="335"/>
      <c r="R804" s="335"/>
      <c r="S804" s="335"/>
      <c r="T804" s="335"/>
      <c r="U804" s="335"/>
      <c r="V804" s="335"/>
      <c r="W804" s="335"/>
      <c r="X804" s="335"/>
    </row>
    <row r="805" spans="2:24" x14ac:dyDescent="0.35">
      <c r="B805" s="334"/>
      <c r="C805" s="335"/>
      <c r="D805" s="336"/>
      <c r="E805" s="336"/>
      <c r="F805" s="335"/>
      <c r="G805" s="335"/>
      <c r="H805" s="335"/>
      <c r="I805" s="335"/>
      <c r="J805" s="335"/>
      <c r="K805" s="335"/>
      <c r="L805" s="335"/>
      <c r="M805" s="335"/>
      <c r="N805" s="335"/>
      <c r="O805" s="335"/>
      <c r="P805" s="335"/>
      <c r="Q805" s="335"/>
      <c r="R805" s="335"/>
      <c r="S805" s="335"/>
      <c r="T805" s="335"/>
      <c r="U805" s="335"/>
      <c r="V805" s="335"/>
      <c r="W805" s="335"/>
      <c r="X805" s="335"/>
    </row>
    <row r="806" spans="2:24" x14ac:dyDescent="0.35">
      <c r="B806" s="334"/>
      <c r="C806" s="335"/>
      <c r="D806" s="336"/>
      <c r="E806" s="336"/>
      <c r="F806" s="335"/>
      <c r="G806" s="335"/>
      <c r="H806" s="335"/>
      <c r="I806" s="335"/>
      <c r="J806" s="335"/>
      <c r="K806" s="335"/>
      <c r="L806" s="335"/>
      <c r="M806" s="335"/>
      <c r="N806" s="335"/>
      <c r="O806" s="335"/>
      <c r="P806" s="335"/>
      <c r="Q806" s="335"/>
      <c r="R806" s="335"/>
      <c r="S806" s="335"/>
      <c r="T806" s="335"/>
      <c r="U806" s="335"/>
      <c r="V806" s="335"/>
      <c r="W806" s="335"/>
      <c r="X806" s="335"/>
    </row>
    <row r="807" spans="2:24" x14ac:dyDescent="0.35">
      <c r="B807" s="334"/>
      <c r="C807" s="335"/>
      <c r="D807" s="336"/>
      <c r="E807" s="336"/>
      <c r="F807" s="335"/>
      <c r="G807" s="335"/>
      <c r="H807" s="335"/>
      <c r="I807" s="335"/>
      <c r="J807" s="335"/>
      <c r="K807" s="335"/>
      <c r="L807" s="335"/>
      <c r="M807" s="335"/>
      <c r="N807" s="335"/>
      <c r="O807" s="335"/>
      <c r="P807" s="335"/>
      <c r="Q807" s="335"/>
      <c r="R807" s="335"/>
      <c r="S807" s="335"/>
      <c r="T807" s="335"/>
      <c r="U807" s="335"/>
      <c r="V807" s="335"/>
      <c r="W807" s="335"/>
      <c r="X807" s="335"/>
    </row>
    <row r="808" spans="2:24" x14ac:dyDescent="0.35">
      <c r="B808" s="334"/>
      <c r="C808" s="335"/>
      <c r="D808" s="336"/>
      <c r="E808" s="336"/>
      <c r="F808" s="335"/>
      <c r="G808" s="335"/>
      <c r="H808" s="335"/>
      <c r="I808" s="335"/>
      <c r="J808" s="335"/>
      <c r="K808" s="335"/>
      <c r="L808" s="335"/>
      <c r="M808" s="335"/>
      <c r="N808" s="335"/>
      <c r="O808" s="335"/>
      <c r="P808" s="335"/>
      <c r="Q808" s="335"/>
      <c r="R808" s="335"/>
      <c r="S808" s="335"/>
      <c r="T808" s="335"/>
      <c r="U808" s="335"/>
      <c r="V808" s="335"/>
      <c r="W808" s="335"/>
      <c r="X808" s="335"/>
    </row>
    <row r="809" spans="2:24" x14ac:dyDescent="0.35">
      <c r="B809" s="334"/>
      <c r="C809" s="335"/>
      <c r="D809" s="336"/>
      <c r="E809" s="336"/>
      <c r="F809" s="335"/>
      <c r="G809" s="335"/>
      <c r="H809" s="335"/>
      <c r="I809" s="335"/>
      <c r="J809" s="335"/>
      <c r="K809" s="335"/>
      <c r="L809" s="335"/>
      <c r="M809" s="335"/>
      <c r="N809" s="335"/>
      <c r="O809" s="335"/>
      <c r="P809" s="335"/>
      <c r="Q809" s="335"/>
      <c r="R809" s="335"/>
      <c r="S809" s="335"/>
      <c r="T809" s="335"/>
      <c r="U809" s="335"/>
      <c r="V809" s="335"/>
      <c r="W809" s="335"/>
      <c r="X809" s="335"/>
    </row>
    <row r="810" spans="2:24" x14ac:dyDescent="0.35">
      <c r="B810" s="334"/>
      <c r="C810" s="335"/>
      <c r="D810" s="336"/>
      <c r="E810" s="336"/>
      <c r="F810" s="335"/>
      <c r="G810" s="335"/>
      <c r="H810" s="335"/>
      <c r="I810" s="335"/>
      <c r="J810" s="335"/>
      <c r="K810" s="335"/>
      <c r="L810" s="335"/>
      <c r="M810" s="335"/>
      <c r="N810" s="335"/>
      <c r="O810" s="335"/>
      <c r="P810" s="335"/>
      <c r="Q810" s="335"/>
      <c r="R810" s="335"/>
      <c r="S810" s="335"/>
      <c r="T810" s="335"/>
      <c r="U810" s="335"/>
      <c r="V810" s="335"/>
      <c r="W810" s="335"/>
      <c r="X810" s="335"/>
    </row>
    <row r="811" spans="2:24" x14ac:dyDescent="0.35">
      <c r="B811" s="334"/>
      <c r="C811" s="335"/>
      <c r="D811" s="336"/>
      <c r="E811" s="336"/>
      <c r="F811" s="335"/>
      <c r="G811" s="335"/>
      <c r="H811" s="335"/>
      <c r="I811" s="335"/>
      <c r="J811" s="335"/>
      <c r="K811" s="335"/>
      <c r="L811" s="335"/>
      <c r="M811" s="335"/>
      <c r="N811" s="335"/>
      <c r="O811" s="335"/>
      <c r="P811" s="335"/>
      <c r="Q811" s="335"/>
      <c r="R811" s="335"/>
      <c r="S811" s="335"/>
      <c r="T811" s="335"/>
      <c r="U811" s="335"/>
      <c r="V811" s="335"/>
      <c r="W811" s="335"/>
      <c r="X811" s="335"/>
    </row>
    <row r="812" spans="2:24" x14ac:dyDescent="0.35">
      <c r="B812" s="334"/>
      <c r="C812" s="335"/>
      <c r="D812" s="336"/>
      <c r="E812" s="336"/>
      <c r="F812" s="335"/>
      <c r="G812" s="335"/>
      <c r="H812" s="335"/>
      <c r="I812" s="335"/>
      <c r="J812" s="335"/>
      <c r="K812" s="335"/>
      <c r="L812" s="335"/>
      <c r="M812" s="335"/>
      <c r="N812" s="335"/>
      <c r="O812" s="335"/>
      <c r="P812" s="335"/>
      <c r="Q812" s="335"/>
      <c r="R812" s="335"/>
      <c r="S812" s="335"/>
      <c r="T812" s="335"/>
      <c r="U812" s="335"/>
      <c r="V812" s="335"/>
      <c r="W812" s="335"/>
      <c r="X812" s="335"/>
    </row>
    <row r="813" spans="2:24" x14ac:dyDescent="0.35">
      <c r="B813" s="334"/>
      <c r="C813" s="335"/>
      <c r="D813" s="336"/>
      <c r="E813" s="336"/>
      <c r="F813" s="335"/>
      <c r="G813" s="335"/>
      <c r="H813" s="335"/>
      <c r="I813" s="335"/>
      <c r="J813" s="335"/>
      <c r="K813" s="335"/>
      <c r="L813" s="335"/>
      <c r="M813" s="335"/>
      <c r="N813" s="335"/>
      <c r="O813" s="335"/>
      <c r="P813" s="335"/>
      <c r="Q813" s="335"/>
      <c r="R813" s="335"/>
      <c r="S813" s="335"/>
      <c r="T813" s="335"/>
      <c r="U813" s="335"/>
      <c r="V813" s="335"/>
      <c r="W813" s="335"/>
      <c r="X813" s="335"/>
    </row>
    <row r="814" spans="2:24" x14ac:dyDescent="0.35">
      <c r="B814" s="334"/>
      <c r="C814" s="335"/>
      <c r="D814" s="336"/>
      <c r="E814" s="336"/>
      <c r="F814" s="335"/>
      <c r="G814" s="335"/>
      <c r="H814" s="335"/>
      <c r="I814" s="335"/>
      <c r="J814" s="335"/>
      <c r="K814" s="335"/>
      <c r="L814" s="335"/>
      <c r="M814" s="335"/>
      <c r="N814" s="335"/>
      <c r="O814" s="335"/>
      <c r="P814" s="335"/>
      <c r="Q814" s="335"/>
      <c r="R814" s="335"/>
      <c r="S814" s="335"/>
      <c r="T814" s="335"/>
      <c r="U814" s="335"/>
      <c r="V814" s="335"/>
      <c r="W814" s="335"/>
      <c r="X814" s="335"/>
    </row>
    <row r="815" spans="2:24" x14ac:dyDescent="0.35">
      <c r="B815" s="334"/>
      <c r="C815" s="335"/>
      <c r="D815" s="336"/>
      <c r="E815" s="336"/>
      <c r="F815" s="335"/>
      <c r="G815" s="335"/>
      <c r="H815" s="335"/>
      <c r="I815" s="335"/>
      <c r="J815" s="335"/>
      <c r="K815" s="335"/>
      <c r="L815" s="335"/>
      <c r="M815" s="335"/>
      <c r="N815" s="335"/>
      <c r="O815" s="335"/>
      <c r="P815" s="335"/>
      <c r="Q815" s="335"/>
      <c r="R815" s="335"/>
      <c r="S815" s="335"/>
      <c r="T815" s="335"/>
      <c r="U815" s="335"/>
      <c r="V815" s="335"/>
      <c r="W815" s="335"/>
      <c r="X815" s="335"/>
    </row>
    <row r="816" spans="2:24" x14ac:dyDescent="0.35">
      <c r="B816" s="334"/>
      <c r="C816" s="335"/>
      <c r="D816" s="336"/>
      <c r="E816" s="336"/>
      <c r="F816" s="335"/>
      <c r="G816" s="335"/>
      <c r="H816" s="335"/>
      <c r="I816" s="335"/>
      <c r="J816" s="335"/>
      <c r="K816" s="335"/>
      <c r="L816" s="335"/>
      <c r="M816" s="335"/>
      <c r="N816" s="335"/>
      <c r="O816" s="335"/>
      <c r="P816" s="335"/>
      <c r="Q816" s="335"/>
      <c r="R816" s="335"/>
      <c r="S816" s="335"/>
      <c r="T816" s="335"/>
      <c r="U816" s="335"/>
      <c r="V816" s="335"/>
      <c r="W816" s="335"/>
      <c r="X816" s="335"/>
    </row>
    <row r="817" spans="2:24" x14ac:dyDescent="0.35">
      <c r="B817" s="334"/>
      <c r="C817" s="335"/>
      <c r="D817" s="336"/>
      <c r="E817" s="336"/>
      <c r="F817" s="335"/>
      <c r="G817" s="335"/>
      <c r="H817" s="335"/>
      <c r="I817" s="335"/>
      <c r="J817" s="335"/>
      <c r="K817" s="335"/>
      <c r="L817" s="335"/>
      <c r="M817" s="335"/>
      <c r="N817" s="335"/>
      <c r="O817" s="335"/>
      <c r="P817" s="335"/>
      <c r="Q817" s="335"/>
      <c r="R817" s="335"/>
      <c r="S817" s="335"/>
      <c r="T817" s="335"/>
      <c r="U817" s="335"/>
      <c r="V817" s="335"/>
      <c r="W817" s="335"/>
      <c r="X817" s="335"/>
    </row>
    <row r="818" spans="2:24" x14ac:dyDescent="0.35">
      <c r="B818" s="334"/>
      <c r="C818" s="335"/>
      <c r="D818" s="336"/>
      <c r="E818" s="336"/>
      <c r="F818" s="335"/>
      <c r="G818" s="335"/>
      <c r="H818" s="335"/>
      <c r="I818" s="335"/>
      <c r="J818" s="335"/>
      <c r="K818" s="335"/>
      <c r="L818" s="335"/>
      <c r="M818" s="335"/>
      <c r="N818" s="335"/>
      <c r="O818" s="335"/>
      <c r="P818" s="335"/>
      <c r="Q818" s="335"/>
      <c r="R818" s="335"/>
      <c r="S818" s="335"/>
      <c r="T818" s="335"/>
      <c r="U818" s="335"/>
      <c r="V818" s="335"/>
      <c r="W818" s="335"/>
      <c r="X818" s="335"/>
    </row>
    <row r="819" spans="2:24" x14ac:dyDescent="0.35">
      <c r="B819" s="334"/>
      <c r="C819" s="335"/>
      <c r="D819" s="336"/>
      <c r="E819" s="336"/>
      <c r="F819" s="335"/>
      <c r="G819" s="335"/>
      <c r="H819" s="335"/>
      <c r="I819" s="335"/>
      <c r="J819" s="335"/>
      <c r="K819" s="335"/>
      <c r="L819" s="335"/>
      <c r="M819" s="335"/>
      <c r="N819" s="335"/>
      <c r="O819" s="335"/>
      <c r="P819" s="335"/>
      <c r="Q819" s="335"/>
      <c r="R819" s="335"/>
      <c r="S819" s="335"/>
      <c r="T819" s="335"/>
      <c r="U819" s="335"/>
      <c r="V819" s="335"/>
      <c r="W819" s="335"/>
      <c r="X819" s="335"/>
    </row>
    <row r="820" spans="2:24" x14ac:dyDescent="0.35">
      <c r="B820" s="334"/>
      <c r="C820" s="335"/>
      <c r="D820" s="336"/>
      <c r="E820" s="336"/>
      <c r="F820" s="335"/>
      <c r="G820" s="335"/>
      <c r="H820" s="335"/>
      <c r="I820" s="335"/>
      <c r="J820" s="335"/>
      <c r="K820" s="335"/>
      <c r="L820" s="335"/>
      <c r="M820" s="335"/>
      <c r="N820" s="335"/>
      <c r="O820" s="335"/>
      <c r="P820" s="335"/>
      <c r="Q820" s="335"/>
      <c r="R820" s="335"/>
      <c r="S820" s="335"/>
      <c r="T820" s="335"/>
      <c r="U820" s="335"/>
      <c r="V820" s="335"/>
      <c r="W820" s="335"/>
      <c r="X820" s="335"/>
    </row>
    <row r="821" spans="2:24" x14ac:dyDescent="0.35">
      <c r="B821" s="334"/>
      <c r="C821" s="335"/>
      <c r="D821" s="336"/>
      <c r="E821" s="336"/>
      <c r="F821" s="335"/>
      <c r="G821" s="335"/>
      <c r="H821" s="335"/>
      <c r="I821" s="335"/>
      <c r="J821" s="335"/>
      <c r="K821" s="335"/>
      <c r="L821" s="335"/>
      <c r="M821" s="335"/>
      <c r="N821" s="335"/>
      <c r="O821" s="335"/>
      <c r="P821" s="335"/>
      <c r="Q821" s="335"/>
      <c r="R821" s="335"/>
      <c r="S821" s="335"/>
      <c r="T821" s="335"/>
      <c r="U821" s="335"/>
      <c r="V821" s="335"/>
      <c r="W821" s="335"/>
      <c r="X821" s="335"/>
    </row>
    <row r="822" spans="2:24" x14ac:dyDescent="0.35">
      <c r="B822" s="334"/>
      <c r="C822" s="335"/>
      <c r="D822" s="336"/>
      <c r="E822" s="336"/>
      <c r="F822" s="335"/>
      <c r="G822" s="335"/>
      <c r="H822" s="335"/>
      <c r="I822" s="335"/>
      <c r="J822" s="335"/>
      <c r="K822" s="335"/>
      <c r="L822" s="335"/>
      <c r="M822" s="335"/>
      <c r="N822" s="335"/>
      <c r="O822" s="335"/>
      <c r="P822" s="335"/>
      <c r="Q822" s="335"/>
      <c r="R822" s="335"/>
      <c r="S822" s="335"/>
      <c r="T822" s="335"/>
      <c r="U822" s="335"/>
      <c r="V822" s="335"/>
      <c r="W822" s="335"/>
      <c r="X822" s="335"/>
    </row>
    <row r="823" spans="2:24" x14ac:dyDescent="0.35">
      <c r="B823" s="334"/>
      <c r="C823" s="335"/>
      <c r="D823" s="336"/>
      <c r="E823" s="336"/>
      <c r="F823" s="335"/>
      <c r="G823" s="335"/>
      <c r="H823" s="335"/>
      <c r="I823" s="335"/>
      <c r="J823" s="335"/>
      <c r="K823" s="335"/>
      <c r="L823" s="335"/>
      <c r="M823" s="335"/>
      <c r="N823" s="335"/>
      <c r="O823" s="335"/>
      <c r="P823" s="335"/>
      <c r="Q823" s="335"/>
      <c r="R823" s="335"/>
      <c r="S823" s="335"/>
      <c r="T823" s="335"/>
      <c r="U823" s="335"/>
      <c r="V823" s="335"/>
      <c r="W823" s="335"/>
      <c r="X823" s="335"/>
    </row>
    <row r="824" spans="2:24" x14ac:dyDescent="0.35">
      <c r="B824" s="334"/>
      <c r="C824" s="335"/>
      <c r="D824" s="336"/>
      <c r="E824" s="336"/>
      <c r="F824" s="335"/>
      <c r="G824" s="335"/>
      <c r="H824" s="335"/>
      <c r="I824" s="335"/>
      <c r="J824" s="335"/>
      <c r="K824" s="335"/>
      <c r="L824" s="335"/>
      <c r="M824" s="335"/>
      <c r="N824" s="335"/>
      <c r="O824" s="335"/>
      <c r="P824" s="335"/>
      <c r="Q824" s="335"/>
      <c r="R824" s="335"/>
      <c r="S824" s="335"/>
      <c r="T824" s="335"/>
      <c r="U824" s="335"/>
      <c r="V824" s="335"/>
      <c r="W824" s="335"/>
      <c r="X824" s="335"/>
    </row>
    <row r="825" spans="2:24" x14ac:dyDescent="0.35">
      <c r="B825" s="334"/>
      <c r="C825" s="335"/>
      <c r="D825" s="336"/>
      <c r="E825" s="336"/>
      <c r="F825" s="335"/>
      <c r="G825" s="335"/>
      <c r="H825" s="335"/>
      <c r="I825" s="335"/>
      <c r="J825" s="335"/>
      <c r="K825" s="335"/>
      <c r="L825" s="335"/>
      <c r="M825" s="335"/>
      <c r="N825" s="335"/>
      <c r="O825" s="335"/>
      <c r="P825" s="335"/>
      <c r="Q825" s="335"/>
      <c r="R825" s="335"/>
      <c r="S825" s="335"/>
      <c r="T825" s="335"/>
      <c r="U825" s="335"/>
      <c r="V825" s="335"/>
      <c r="W825" s="335"/>
      <c r="X825" s="335"/>
    </row>
    <row r="826" spans="2:24" x14ac:dyDescent="0.35">
      <c r="B826" s="334"/>
      <c r="C826" s="335"/>
      <c r="D826" s="336"/>
      <c r="E826" s="336"/>
      <c r="F826" s="335"/>
      <c r="G826" s="335"/>
      <c r="H826" s="335"/>
      <c r="I826" s="335"/>
      <c r="J826" s="335"/>
      <c r="K826" s="335"/>
      <c r="L826" s="335"/>
      <c r="M826" s="335"/>
      <c r="N826" s="335"/>
      <c r="O826" s="335"/>
      <c r="P826" s="335"/>
      <c r="Q826" s="335"/>
      <c r="R826" s="335"/>
      <c r="S826" s="335"/>
      <c r="T826" s="335"/>
      <c r="U826" s="335"/>
      <c r="V826" s="335"/>
      <c r="W826" s="335"/>
      <c r="X826" s="335"/>
    </row>
    <row r="827" spans="2:24" x14ac:dyDescent="0.35">
      <c r="B827" s="334"/>
      <c r="C827" s="335"/>
      <c r="D827" s="336"/>
      <c r="E827" s="336"/>
      <c r="F827" s="335"/>
      <c r="G827" s="335"/>
      <c r="H827" s="335"/>
      <c r="I827" s="335"/>
      <c r="J827" s="335"/>
      <c r="K827" s="335"/>
      <c r="L827" s="335"/>
      <c r="M827" s="335"/>
      <c r="N827" s="335"/>
      <c r="O827" s="335"/>
      <c r="P827" s="335"/>
      <c r="Q827" s="335"/>
      <c r="R827" s="335"/>
      <c r="S827" s="335"/>
      <c r="T827" s="335"/>
      <c r="U827" s="335"/>
      <c r="V827" s="335"/>
      <c r="W827" s="335"/>
      <c r="X827" s="335"/>
    </row>
    <row r="828" spans="2:24" x14ac:dyDescent="0.35">
      <c r="B828" s="334"/>
      <c r="C828" s="335"/>
      <c r="D828" s="336"/>
      <c r="E828" s="336"/>
      <c r="F828" s="335"/>
      <c r="G828" s="335"/>
      <c r="H828" s="335"/>
      <c r="I828" s="335"/>
      <c r="J828" s="335"/>
      <c r="K828" s="335"/>
      <c r="L828" s="335"/>
      <c r="M828" s="335"/>
      <c r="N828" s="335"/>
      <c r="O828" s="335"/>
      <c r="P828" s="335"/>
      <c r="Q828" s="335"/>
      <c r="R828" s="335"/>
      <c r="S828" s="335"/>
      <c r="T828" s="335"/>
      <c r="U828" s="335"/>
      <c r="V828" s="335"/>
      <c r="W828" s="335"/>
      <c r="X828" s="335"/>
    </row>
    <row r="829" spans="2:24" x14ac:dyDescent="0.35">
      <c r="B829" s="334"/>
      <c r="C829" s="335"/>
      <c r="D829" s="336"/>
      <c r="E829" s="336"/>
      <c r="F829" s="335"/>
      <c r="G829" s="335"/>
      <c r="H829" s="335"/>
      <c r="I829" s="335"/>
      <c r="J829" s="335"/>
      <c r="K829" s="335"/>
      <c r="L829" s="335"/>
      <c r="M829" s="335"/>
      <c r="N829" s="335"/>
      <c r="O829" s="335"/>
      <c r="P829" s="335"/>
      <c r="Q829" s="335"/>
      <c r="R829" s="335"/>
      <c r="S829" s="335"/>
      <c r="T829" s="335"/>
      <c r="U829" s="335"/>
      <c r="V829" s="335"/>
      <c r="W829" s="335"/>
      <c r="X829" s="335"/>
    </row>
    <row r="830" spans="2:24" x14ac:dyDescent="0.35">
      <c r="B830" s="334"/>
      <c r="C830" s="335"/>
      <c r="D830" s="336"/>
      <c r="E830" s="336"/>
      <c r="F830" s="335"/>
      <c r="G830" s="335"/>
      <c r="H830" s="335"/>
      <c r="I830" s="335"/>
      <c r="J830" s="335"/>
      <c r="K830" s="335"/>
      <c r="L830" s="335"/>
      <c r="M830" s="335"/>
      <c r="N830" s="335"/>
      <c r="O830" s="335"/>
      <c r="P830" s="335"/>
      <c r="Q830" s="335"/>
      <c r="R830" s="335"/>
      <c r="S830" s="335"/>
      <c r="T830" s="335"/>
      <c r="U830" s="335"/>
      <c r="V830" s="335"/>
      <c r="W830" s="335"/>
      <c r="X830" s="335"/>
    </row>
    <row r="831" spans="2:24" x14ac:dyDescent="0.35">
      <c r="B831" s="334"/>
      <c r="C831" s="335"/>
      <c r="D831" s="336"/>
      <c r="E831" s="336"/>
      <c r="F831" s="335"/>
      <c r="G831" s="335"/>
      <c r="H831" s="335"/>
      <c r="I831" s="335"/>
      <c r="J831" s="335"/>
      <c r="K831" s="335"/>
      <c r="L831" s="335"/>
      <c r="M831" s="335"/>
      <c r="N831" s="335"/>
      <c r="O831" s="335"/>
      <c r="P831" s="335"/>
      <c r="Q831" s="335"/>
      <c r="R831" s="335"/>
      <c r="S831" s="335"/>
      <c r="T831" s="335"/>
      <c r="U831" s="335"/>
      <c r="V831" s="335"/>
      <c r="W831" s="335"/>
      <c r="X831" s="335"/>
    </row>
    <row r="832" spans="2:24" x14ac:dyDescent="0.35">
      <c r="B832" s="334"/>
      <c r="C832" s="335"/>
      <c r="D832" s="336"/>
      <c r="E832" s="336"/>
      <c r="F832" s="335"/>
      <c r="G832" s="335"/>
      <c r="H832" s="335"/>
      <c r="I832" s="335"/>
      <c r="J832" s="335"/>
      <c r="K832" s="335"/>
      <c r="L832" s="335"/>
      <c r="M832" s="335"/>
      <c r="N832" s="335"/>
      <c r="O832" s="335"/>
      <c r="P832" s="335"/>
      <c r="Q832" s="335"/>
      <c r="R832" s="335"/>
      <c r="S832" s="335"/>
      <c r="T832" s="335"/>
      <c r="U832" s="335"/>
      <c r="V832" s="335"/>
      <c r="W832" s="335"/>
      <c r="X832" s="335"/>
    </row>
    <row r="833" spans="2:24" x14ac:dyDescent="0.35">
      <c r="B833" s="334"/>
      <c r="C833" s="335"/>
      <c r="D833" s="336"/>
      <c r="E833" s="336"/>
      <c r="F833" s="335"/>
      <c r="G833" s="335"/>
      <c r="H833" s="335"/>
      <c r="I833" s="335"/>
      <c r="J833" s="335"/>
      <c r="K833" s="335"/>
      <c r="L833" s="335"/>
      <c r="M833" s="335"/>
      <c r="N833" s="335"/>
      <c r="O833" s="335"/>
      <c r="P833" s="335"/>
      <c r="Q833" s="335"/>
      <c r="R833" s="335"/>
      <c r="S833" s="335"/>
      <c r="T833" s="335"/>
      <c r="U833" s="335"/>
      <c r="V833" s="335"/>
      <c r="W833" s="335"/>
      <c r="X833" s="335"/>
    </row>
    <row r="834" spans="2:24" x14ac:dyDescent="0.35">
      <c r="B834" s="334"/>
      <c r="C834" s="335"/>
      <c r="D834" s="336"/>
      <c r="E834" s="336"/>
      <c r="F834" s="335"/>
      <c r="G834" s="335"/>
      <c r="H834" s="335"/>
      <c r="I834" s="335"/>
      <c r="J834" s="335"/>
      <c r="K834" s="335"/>
      <c r="L834" s="335"/>
      <c r="M834" s="335"/>
      <c r="N834" s="335"/>
      <c r="O834" s="335"/>
      <c r="P834" s="335"/>
      <c r="Q834" s="335"/>
      <c r="R834" s="335"/>
      <c r="S834" s="335"/>
      <c r="T834" s="335"/>
      <c r="U834" s="335"/>
      <c r="V834" s="335"/>
      <c r="W834" s="335"/>
      <c r="X834" s="335"/>
    </row>
    <row r="835" spans="2:24" x14ac:dyDescent="0.35">
      <c r="B835" s="334"/>
      <c r="C835" s="335"/>
      <c r="D835" s="336"/>
      <c r="E835" s="336"/>
      <c r="F835" s="335"/>
      <c r="G835" s="335"/>
      <c r="H835" s="335"/>
      <c r="I835" s="335"/>
      <c r="J835" s="335"/>
      <c r="K835" s="335"/>
      <c r="L835" s="335"/>
      <c r="M835" s="335"/>
      <c r="N835" s="335"/>
      <c r="O835" s="335"/>
      <c r="P835" s="335"/>
      <c r="Q835" s="335"/>
      <c r="R835" s="335"/>
      <c r="S835" s="335"/>
      <c r="T835" s="335"/>
      <c r="U835" s="335"/>
      <c r="V835" s="335"/>
      <c r="W835" s="335"/>
      <c r="X835" s="335"/>
    </row>
    <row r="836" spans="2:24" x14ac:dyDescent="0.35">
      <c r="B836" s="334"/>
      <c r="C836" s="335"/>
      <c r="D836" s="336"/>
      <c r="E836" s="336"/>
      <c r="F836" s="335"/>
      <c r="G836" s="335"/>
      <c r="H836" s="335"/>
      <c r="I836" s="335"/>
      <c r="J836" s="335"/>
      <c r="K836" s="335"/>
      <c r="L836" s="335"/>
      <c r="M836" s="335"/>
      <c r="N836" s="335"/>
      <c r="O836" s="335"/>
      <c r="P836" s="335"/>
      <c r="Q836" s="335"/>
      <c r="R836" s="335"/>
      <c r="S836" s="335"/>
      <c r="T836" s="335"/>
      <c r="U836" s="335"/>
      <c r="V836" s="335"/>
      <c r="W836" s="335"/>
      <c r="X836" s="335"/>
    </row>
    <row r="837" spans="2:24" x14ac:dyDescent="0.35">
      <c r="B837" s="334"/>
      <c r="C837" s="335"/>
      <c r="D837" s="336"/>
      <c r="E837" s="336"/>
      <c r="F837" s="335"/>
      <c r="G837" s="335"/>
      <c r="H837" s="335"/>
      <c r="I837" s="335"/>
      <c r="J837" s="335"/>
      <c r="K837" s="335"/>
      <c r="L837" s="335"/>
      <c r="M837" s="335"/>
      <c r="N837" s="335"/>
      <c r="O837" s="335"/>
      <c r="P837" s="335"/>
      <c r="Q837" s="335"/>
      <c r="R837" s="335"/>
      <c r="S837" s="335"/>
      <c r="T837" s="335"/>
      <c r="U837" s="335"/>
      <c r="V837" s="335"/>
      <c r="W837" s="335"/>
      <c r="X837" s="335"/>
    </row>
    <row r="838" spans="2:24" x14ac:dyDescent="0.35">
      <c r="B838" s="334"/>
      <c r="C838" s="335"/>
      <c r="D838" s="336"/>
      <c r="E838" s="336"/>
      <c r="F838" s="335"/>
      <c r="G838" s="335"/>
      <c r="H838" s="335"/>
      <c r="I838" s="335"/>
      <c r="J838" s="335"/>
      <c r="K838" s="335"/>
      <c r="L838" s="335"/>
      <c r="M838" s="335"/>
      <c r="N838" s="335"/>
      <c r="O838" s="335"/>
      <c r="P838" s="335"/>
      <c r="Q838" s="335"/>
      <c r="R838" s="335"/>
      <c r="S838" s="335"/>
      <c r="T838" s="335"/>
      <c r="U838" s="335"/>
      <c r="V838" s="335"/>
      <c r="W838" s="335"/>
      <c r="X838" s="335"/>
    </row>
    <row r="839" spans="2:24" x14ac:dyDescent="0.35">
      <c r="B839" s="334"/>
      <c r="C839" s="335"/>
      <c r="D839" s="336"/>
      <c r="E839" s="336"/>
      <c r="F839" s="335"/>
      <c r="G839" s="335"/>
      <c r="H839" s="335"/>
      <c r="I839" s="335"/>
      <c r="J839" s="335"/>
      <c r="K839" s="335"/>
      <c r="L839" s="335"/>
      <c r="M839" s="335"/>
      <c r="N839" s="335"/>
      <c r="O839" s="335"/>
      <c r="P839" s="335"/>
      <c r="Q839" s="335"/>
      <c r="R839" s="335"/>
      <c r="S839" s="335"/>
      <c r="T839" s="335"/>
      <c r="U839" s="335"/>
      <c r="V839" s="335"/>
      <c r="W839" s="335"/>
      <c r="X839" s="335"/>
    </row>
    <row r="840" spans="2:24" x14ac:dyDescent="0.35">
      <c r="B840" s="334"/>
      <c r="C840" s="335"/>
      <c r="D840" s="336"/>
      <c r="E840" s="336"/>
      <c r="F840" s="335"/>
      <c r="G840" s="335"/>
      <c r="H840" s="335"/>
      <c r="I840" s="335"/>
      <c r="J840" s="335"/>
      <c r="K840" s="335"/>
      <c r="L840" s="335"/>
      <c r="M840" s="335"/>
      <c r="N840" s="335"/>
      <c r="O840" s="335"/>
      <c r="P840" s="335"/>
      <c r="Q840" s="335"/>
      <c r="R840" s="335"/>
      <c r="S840" s="335"/>
      <c r="T840" s="335"/>
      <c r="U840" s="335"/>
      <c r="V840" s="335"/>
      <c r="W840" s="335"/>
      <c r="X840" s="335"/>
    </row>
    <row r="841" spans="2:24" x14ac:dyDescent="0.35">
      <c r="B841" s="334"/>
      <c r="C841" s="335"/>
      <c r="D841" s="336"/>
      <c r="E841" s="336"/>
      <c r="F841" s="335"/>
      <c r="G841" s="335"/>
      <c r="H841" s="335"/>
      <c r="I841" s="335"/>
      <c r="J841" s="335"/>
      <c r="K841" s="335"/>
      <c r="L841" s="335"/>
      <c r="M841" s="335"/>
      <c r="N841" s="335"/>
      <c r="O841" s="335"/>
      <c r="P841" s="335"/>
      <c r="Q841" s="335"/>
      <c r="R841" s="335"/>
      <c r="S841" s="335"/>
      <c r="T841" s="335"/>
      <c r="U841" s="335"/>
      <c r="V841" s="335"/>
      <c r="W841" s="335"/>
      <c r="X841" s="335"/>
    </row>
    <row r="842" spans="2:24" x14ac:dyDescent="0.35">
      <c r="B842" s="334"/>
      <c r="C842" s="335"/>
      <c r="D842" s="336"/>
      <c r="E842" s="336"/>
      <c r="F842" s="335"/>
      <c r="G842" s="335"/>
      <c r="H842" s="335"/>
      <c r="I842" s="335"/>
      <c r="J842" s="335"/>
      <c r="K842" s="335"/>
      <c r="L842" s="335"/>
      <c r="M842" s="335"/>
      <c r="N842" s="335"/>
      <c r="O842" s="335"/>
      <c r="P842" s="335"/>
      <c r="Q842" s="335"/>
      <c r="R842" s="335"/>
      <c r="S842" s="335"/>
      <c r="T842" s="335"/>
      <c r="U842" s="335"/>
      <c r="V842" s="335"/>
      <c r="W842" s="335"/>
      <c r="X842" s="335"/>
    </row>
    <row r="843" spans="2:24" x14ac:dyDescent="0.35">
      <c r="B843" s="334"/>
      <c r="C843" s="335"/>
      <c r="D843" s="336"/>
      <c r="E843" s="336"/>
      <c r="F843" s="335"/>
      <c r="G843" s="335"/>
      <c r="H843" s="335"/>
      <c r="I843" s="335"/>
      <c r="J843" s="335"/>
      <c r="K843" s="335"/>
      <c r="L843" s="335"/>
      <c r="M843" s="335"/>
      <c r="N843" s="335"/>
      <c r="O843" s="335"/>
      <c r="P843" s="335"/>
      <c r="Q843" s="335"/>
      <c r="R843" s="335"/>
      <c r="S843" s="335"/>
      <c r="T843" s="335"/>
      <c r="U843" s="335"/>
      <c r="V843" s="335"/>
      <c r="W843" s="335"/>
      <c r="X843" s="335"/>
    </row>
    <row r="844" spans="2:24" x14ac:dyDescent="0.35">
      <c r="B844" s="334"/>
      <c r="C844" s="335"/>
      <c r="D844" s="336"/>
      <c r="E844" s="336"/>
      <c r="F844" s="335"/>
      <c r="G844" s="335"/>
      <c r="H844" s="335"/>
      <c r="I844" s="335"/>
      <c r="J844" s="335"/>
      <c r="K844" s="335"/>
      <c r="L844" s="335"/>
      <c r="M844" s="335"/>
      <c r="N844" s="335"/>
      <c r="O844" s="335"/>
      <c r="P844" s="335"/>
      <c r="Q844" s="335"/>
      <c r="R844" s="335"/>
      <c r="S844" s="335"/>
      <c r="T844" s="335"/>
      <c r="U844" s="335"/>
      <c r="V844" s="335"/>
      <c r="W844" s="335"/>
      <c r="X844" s="335"/>
    </row>
    <row r="845" spans="2:24" x14ac:dyDescent="0.35">
      <c r="B845" s="334"/>
      <c r="C845" s="335"/>
      <c r="D845" s="336"/>
      <c r="E845" s="336"/>
      <c r="F845" s="335"/>
      <c r="G845" s="335"/>
      <c r="H845" s="335"/>
      <c r="I845" s="335"/>
      <c r="J845" s="335"/>
      <c r="K845" s="335"/>
      <c r="L845" s="335"/>
      <c r="M845" s="335"/>
      <c r="N845" s="335"/>
      <c r="O845" s="335"/>
      <c r="P845" s="335"/>
      <c r="Q845" s="335"/>
      <c r="R845" s="335"/>
      <c r="S845" s="335"/>
      <c r="T845" s="335"/>
      <c r="U845" s="335"/>
      <c r="V845" s="335"/>
      <c r="W845" s="335"/>
      <c r="X845" s="335"/>
    </row>
    <row r="846" spans="2:24" x14ac:dyDescent="0.35">
      <c r="B846" s="334"/>
      <c r="C846" s="335"/>
      <c r="D846" s="336"/>
      <c r="E846" s="336"/>
      <c r="F846" s="335"/>
      <c r="G846" s="335"/>
      <c r="H846" s="335"/>
      <c r="I846" s="335"/>
      <c r="J846" s="335"/>
      <c r="K846" s="335"/>
      <c r="L846" s="335"/>
      <c r="M846" s="335"/>
      <c r="N846" s="335"/>
      <c r="O846" s="335"/>
      <c r="P846" s="335"/>
      <c r="Q846" s="335"/>
      <c r="R846" s="335"/>
      <c r="S846" s="335"/>
      <c r="T846" s="335"/>
      <c r="U846" s="335"/>
      <c r="V846" s="335"/>
      <c r="W846" s="335"/>
      <c r="X846" s="335"/>
    </row>
    <row r="847" spans="2:24" x14ac:dyDescent="0.35">
      <c r="B847" s="334"/>
      <c r="C847" s="335"/>
      <c r="D847" s="336"/>
      <c r="E847" s="336"/>
      <c r="F847" s="335"/>
      <c r="G847" s="335"/>
      <c r="H847" s="335"/>
      <c r="I847" s="335"/>
      <c r="J847" s="335"/>
      <c r="K847" s="335"/>
      <c r="L847" s="335"/>
      <c r="M847" s="335"/>
      <c r="N847" s="335"/>
      <c r="O847" s="335"/>
      <c r="P847" s="335"/>
      <c r="Q847" s="335"/>
      <c r="R847" s="335"/>
      <c r="S847" s="335"/>
      <c r="T847" s="335"/>
      <c r="U847" s="335"/>
      <c r="V847" s="335"/>
      <c r="W847" s="335"/>
      <c r="X847" s="335"/>
    </row>
    <row r="848" spans="2:24" x14ac:dyDescent="0.35">
      <c r="B848" s="334"/>
      <c r="C848" s="335"/>
      <c r="D848" s="336"/>
      <c r="E848" s="336"/>
      <c r="F848" s="335"/>
      <c r="G848" s="335"/>
      <c r="H848" s="335"/>
      <c r="I848" s="335"/>
      <c r="J848" s="335"/>
      <c r="K848" s="335"/>
      <c r="L848" s="335"/>
      <c r="M848" s="335"/>
      <c r="N848" s="335"/>
      <c r="O848" s="335"/>
      <c r="P848" s="335"/>
      <c r="Q848" s="335"/>
      <c r="R848" s="335"/>
      <c r="S848" s="335"/>
      <c r="T848" s="335"/>
      <c r="U848" s="335"/>
      <c r="V848" s="335"/>
      <c r="W848" s="335"/>
      <c r="X848" s="335"/>
    </row>
    <row r="849" spans="2:24" x14ac:dyDescent="0.35">
      <c r="B849" s="334"/>
      <c r="C849" s="335"/>
      <c r="D849" s="336"/>
      <c r="E849" s="336"/>
      <c r="F849" s="335"/>
      <c r="G849" s="335"/>
      <c r="H849" s="335"/>
      <c r="I849" s="335"/>
      <c r="J849" s="335"/>
      <c r="K849" s="335"/>
      <c r="L849" s="335"/>
      <c r="M849" s="335"/>
      <c r="N849" s="335"/>
      <c r="O849" s="335"/>
      <c r="P849" s="335"/>
      <c r="Q849" s="335"/>
      <c r="R849" s="335"/>
      <c r="S849" s="335"/>
      <c r="T849" s="335"/>
      <c r="U849" s="335"/>
      <c r="V849" s="335"/>
      <c r="W849" s="335"/>
      <c r="X849" s="335"/>
    </row>
    <row r="850" spans="2:24" x14ac:dyDescent="0.35">
      <c r="B850" s="334"/>
      <c r="C850" s="335"/>
      <c r="D850" s="336"/>
      <c r="E850" s="336"/>
      <c r="F850" s="335"/>
      <c r="G850" s="335"/>
      <c r="H850" s="335"/>
      <c r="I850" s="335"/>
      <c r="J850" s="335"/>
      <c r="K850" s="335"/>
      <c r="L850" s="335"/>
      <c r="M850" s="335"/>
      <c r="N850" s="335"/>
      <c r="O850" s="335"/>
      <c r="P850" s="335"/>
      <c r="Q850" s="335"/>
      <c r="R850" s="335"/>
      <c r="S850" s="335"/>
      <c r="T850" s="335"/>
      <c r="U850" s="335"/>
      <c r="V850" s="335"/>
      <c r="W850" s="335"/>
      <c r="X850" s="335"/>
    </row>
    <row r="851" spans="2:24" x14ac:dyDescent="0.35">
      <c r="B851" s="334"/>
      <c r="C851" s="335"/>
      <c r="D851" s="336"/>
      <c r="E851" s="336"/>
      <c r="F851" s="335"/>
      <c r="G851" s="335"/>
      <c r="H851" s="335"/>
      <c r="I851" s="335"/>
      <c r="J851" s="335"/>
      <c r="K851" s="335"/>
      <c r="L851" s="335"/>
      <c r="M851" s="335"/>
      <c r="N851" s="335"/>
      <c r="O851" s="335"/>
      <c r="P851" s="335"/>
      <c r="Q851" s="335"/>
      <c r="R851" s="335"/>
      <c r="S851" s="335"/>
      <c r="T851" s="335"/>
      <c r="U851" s="335"/>
      <c r="V851" s="335"/>
      <c r="W851" s="335"/>
      <c r="X851" s="335"/>
    </row>
    <row r="852" spans="2:24" x14ac:dyDescent="0.35">
      <c r="B852" s="334"/>
      <c r="C852" s="335"/>
      <c r="D852" s="336"/>
      <c r="E852" s="336"/>
      <c r="F852" s="335"/>
      <c r="G852" s="335"/>
      <c r="H852" s="335"/>
      <c r="I852" s="335"/>
      <c r="J852" s="335"/>
      <c r="K852" s="335"/>
      <c r="L852" s="335"/>
      <c r="M852" s="335"/>
      <c r="N852" s="335"/>
      <c r="O852" s="335"/>
      <c r="P852" s="335"/>
      <c r="Q852" s="335"/>
      <c r="R852" s="335"/>
      <c r="S852" s="335"/>
      <c r="T852" s="335"/>
      <c r="U852" s="335"/>
      <c r="V852" s="335"/>
      <c r="W852" s="335"/>
      <c r="X852" s="335"/>
    </row>
    <row r="853" spans="2:24" x14ac:dyDescent="0.35">
      <c r="B853" s="334"/>
      <c r="C853" s="335"/>
      <c r="D853" s="336"/>
      <c r="E853" s="336"/>
      <c r="F853" s="335"/>
      <c r="G853" s="335"/>
      <c r="H853" s="335"/>
      <c r="I853" s="335"/>
      <c r="J853" s="335"/>
      <c r="K853" s="335"/>
      <c r="L853" s="335"/>
      <c r="M853" s="335"/>
      <c r="N853" s="335"/>
      <c r="O853" s="335"/>
      <c r="P853" s="335"/>
      <c r="Q853" s="335"/>
      <c r="R853" s="335"/>
      <c r="S853" s="335"/>
      <c r="T853" s="335"/>
      <c r="U853" s="335"/>
      <c r="V853" s="335"/>
      <c r="W853" s="335"/>
      <c r="X853" s="335"/>
    </row>
    <row r="854" spans="2:24" x14ac:dyDescent="0.35">
      <c r="B854" s="334"/>
      <c r="C854" s="335"/>
      <c r="D854" s="336"/>
      <c r="E854" s="336"/>
      <c r="F854" s="335"/>
      <c r="G854" s="335"/>
      <c r="H854" s="335"/>
      <c r="I854" s="335"/>
      <c r="J854" s="335"/>
      <c r="K854" s="335"/>
      <c r="L854" s="335"/>
      <c r="M854" s="335"/>
      <c r="N854" s="335"/>
      <c r="O854" s="335"/>
      <c r="P854" s="335"/>
      <c r="Q854" s="335"/>
      <c r="R854" s="335"/>
      <c r="S854" s="335"/>
      <c r="T854" s="335"/>
      <c r="U854" s="335"/>
      <c r="V854" s="335"/>
      <c r="W854" s="335"/>
      <c r="X854" s="335"/>
    </row>
    <row r="855" spans="2:24" x14ac:dyDescent="0.35">
      <c r="B855" s="334"/>
      <c r="C855" s="335"/>
      <c r="D855" s="336"/>
      <c r="E855" s="336"/>
      <c r="F855" s="335"/>
      <c r="G855" s="335"/>
      <c r="H855" s="335"/>
      <c r="I855" s="335"/>
      <c r="J855" s="335"/>
      <c r="K855" s="335"/>
      <c r="L855" s="335"/>
      <c r="M855" s="335"/>
      <c r="N855" s="335"/>
      <c r="O855" s="335"/>
      <c r="P855" s="335"/>
      <c r="Q855" s="335"/>
      <c r="R855" s="335"/>
      <c r="S855" s="335"/>
      <c r="T855" s="335"/>
      <c r="U855" s="335"/>
      <c r="V855" s="335"/>
      <c r="W855" s="335"/>
      <c r="X855" s="335"/>
    </row>
    <row r="856" spans="2:24" x14ac:dyDescent="0.35">
      <c r="B856" s="334"/>
      <c r="C856" s="335"/>
      <c r="D856" s="336"/>
      <c r="E856" s="336"/>
      <c r="F856" s="335"/>
      <c r="G856" s="335"/>
      <c r="H856" s="335"/>
      <c r="I856" s="335"/>
      <c r="J856" s="335"/>
      <c r="K856" s="335"/>
      <c r="L856" s="335"/>
      <c r="M856" s="335"/>
      <c r="N856" s="335"/>
      <c r="O856" s="335"/>
      <c r="P856" s="335"/>
      <c r="Q856" s="335"/>
      <c r="R856" s="335"/>
      <c r="S856" s="335"/>
      <c r="T856" s="335"/>
      <c r="U856" s="335"/>
      <c r="V856" s="335"/>
      <c r="W856" s="335"/>
      <c r="X856" s="335"/>
    </row>
    <row r="857" spans="2:24" x14ac:dyDescent="0.35">
      <c r="B857" s="334"/>
      <c r="C857" s="335"/>
      <c r="D857" s="336"/>
      <c r="E857" s="336"/>
      <c r="F857" s="335"/>
      <c r="G857" s="335"/>
      <c r="H857" s="335"/>
      <c r="I857" s="335"/>
      <c r="J857" s="335"/>
      <c r="K857" s="335"/>
      <c r="L857" s="335"/>
      <c r="M857" s="335"/>
      <c r="N857" s="335"/>
      <c r="O857" s="335"/>
      <c r="P857" s="335"/>
      <c r="Q857" s="335"/>
      <c r="R857" s="335"/>
      <c r="S857" s="335"/>
      <c r="T857" s="335"/>
      <c r="U857" s="335"/>
      <c r="V857" s="335"/>
      <c r="W857" s="335"/>
      <c r="X857" s="335"/>
    </row>
    <row r="858" spans="2:24" x14ac:dyDescent="0.35">
      <c r="B858" s="334"/>
      <c r="C858" s="335"/>
      <c r="D858" s="336"/>
      <c r="E858" s="336"/>
      <c r="F858" s="335"/>
      <c r="G858" s="335"/>
      <c r="H858" s="335"/>
      <c r="I858" s="335"/>
      <c r="J858" s="335"/>
      <c r="K858" s="335"/>
      <c r="L858" s="335"/>
      <c r="M858" s="335"/>
      <c r="N858" s="335"/>
      <c r="O858" s="335"/>
      <c r="P858" s="335"/>
      <c r="Q858" s="335"/>
      <c r="R858" s="335"/>
      <c r="S858" s="335"/>
      <c r="T858" s="335"/>
      <c r="U858" s="335"/>
      <c r="V858" s="335"/>
      <c r="W858" s="335"/>
      <c r="X858" s="335"/>
    </row>
    <row r="859" spans="2:24" x14ac:dyDescent="0.35">
      <c r="B859" s="334"/>
      <c r="C859" s="335"/>
      <c r="D859" s="336"/>
      <c r="E859" s="336"/>
      <c r="F859" s="335"/>
      <c r="G859" s="335"/>
      <c r="H859" s="335"/>
      <c r="I859" s="335"/>
      <c r="J859" s="335"/>
      <c r="K859" s="335"/>
      <c r="L859" s="335"/>
      <c r="M859" s="335"/>
      <c r="N859" s="335"/>
      <c r="O859" s="335"/>
      <c r="P859" s="335"/>
      <c r="Q859" s="335"/>
      <c r="R859" s="335"/>
      <c r="S859" s="335"/>
      <c r="T859" s="335"/>
      <c r="U859" s="335"/>
      <c r="V859" s="335"/>
      <c r="W859" s="335"/>
      <c r="X859" s="335"/>
    </row>
    <row r="860" spans="2:24" x14ac:dyDescent="0.35">
      <c r="B860" s="334"/>
      <c r="C860" s="335"/>
      <c r="D860" s="336"/>
      <c r="E860" s="336"/>
      <c r="F860" s="335"/>
      <c r="G860" s="335"/>
      <c r="H860" s="335"/>
      <c r="I860" s="335"/>
      <c r="J860" s="335"/>
      <c r="K860" s="335"/>
      <c r="L860" s="335"/>
      <c r="M860" s="335"/>
      <c r="N860" s="335"/>
      <c r="O860" s="335"/>
      <c r="P860" s="335"/>
      <c r="Q860" s="335"/>
      <c r="R860" s="335"/>
      <c r="S860" s="335"/>
      <c r="T860" s="335"/>
      <c r="U860" s="335"/>
      <c r="V860" s="335"/>
      <c r="W860" s="335"/>
      <c r="X860" s="335"/>
    </row>
    <row r="861" spans="2:24" x14ac:dyDescent="0.35">
      <c r="B861" s="334"/>
      <c r="C861" s="335"/>
      <c r="D861" s="336"/>
      <c r="E861" s="336"/>
      <c r="F861" s="335"/>
      <c r="G861" s="335"/>
      <c r="H861" s="335"/>
      <c r="I861" s="335"/>
      <c r="J861" s="335"/>
      <c r="K861" s="335"/>
      <c r="L861" s="335"/>
      <c r="M861" s="335"/>
      <c r="N861" s="335"/>
      <c r="O861" s="335"/>
      <c r="P861" s="335"/>
      <c r="Q861" s="335"/>
      <c r="R861" s="335"/>
      <c r="S861" s="335"/>
      <c r="T861" s="335"/>
      <c r="U861" s="335"/>
      <c r="V861" s="335"/>
      <c r="W861" s="335"/>
      <c r="X861" s="335"/>
    </row>
    <row r="862" spans="2:24" x14ac:dyDescent="0.35">
      <c r="B862" s="334"/>
      <c r="C862" s="335"/>
      <c r="D862" s="336"/>
      <c r="E862" s="336"/>
      <c r="F862" s="335"/>
      <c r="G862" s="335"/>
      <c r="H862" s="335"/>
      <c r="I862" s="335"/>
      <c r="J862" s="335"/>
      <c r="K862" s="335"/>
      <c r="L862" s="335"/>
      <c r="M862" s="335"/>
      <c r="N862" s="335"/>
      <c r="O862" s="335"/>
      <c r="P862" s="335"/>
      <c r="Q862" s="335"/>
      <c r="R862" s="335"/>
      <c r="S862" s="335"/>
      <c r="T862" s="335"/>
      <c r="U862" s="335"/>
      <c r="V862" s="335"/>
      <c r="W862" s="335"/>
      <c r="X862" s="335"/>
    </row>
    <row r="863" spans="2:24" x14ac:dyDescent="0.35">
      <c r="B863" s="334"/>
      <c r="C863" s="335"/>
      <c r="D863" s="336"/>
      <c r="E863" s="336"/>
      <c r="F863" s="335"/>
      <c r="G863" s="335"/>
      <c r="H863" s="335"/>
      <c r="I863" s="335"/>
      <c r="J863" s="335"/>
      <c r="K863" s="335"/>
      <c r="L863" s="335"/>
      <c r="M863" s="335"/>
      <c r="N863" s="335"/>
      <c r="O863" s="335"/>
      <c r="P863" s="335"/>
      <c r="Q863" s="335"/>
      <c r="R863" s="335"/>
      <c r="S863" s="335"/>
      <c r="T863" s="335"/>
      <c r="U863" s="335"/>
      <c r="V863" s="335"/>
      <c r="W863" s="335"/>
      <c r="X863" s="335"/>
    </row>
    <row r="864" spans="2:24" x14ac:dyDescent="0.35">
      <c r="B864" s="334"/>
      <c r="C864" s="335"/>
      <c r="D864" s="336"/>
      <c r="E864" s="336"/>
      <c r="F864" s="335"/>
      <c r="G864" s="335"/>
      <c r="H864" s="335"/>
      <c r="I864" s="335"/>
      <c r="J864" s="335"/>
      <c r="K864" s="335"/>
      <c r="L864" s="335"/>
      <c r="M864" s="335"/>
      <c r="N864" s="335"/>
      <c r="O864" s="335"/>
      <c r="P864" s="335"/>
      <c r="Q864" s="335"/>
      <c r="R864" s="335"/>
      <c r="S864" s="335"/>
      <c r="T864" s="335"/>
      <c r="U864" s="335"/>
      <c r="V864" s="335"/>
      <c r="W864" s="335"/>
      <c r="X864" s="335"/>
    </row>
    <row r="865" spans="2:24" x14ac:dyDescent="0.35">
      <c r="B865" s="334"/>
      <c r="C865" s="335"/>
      <c r="D865" s="336"/>
      <c r="E865" s="336"/>
      <c r="F865" s="335"/>
      <c r="G865" s="335"/>
      <c r="H865" s="335"/>
      <c r="I865" s="335"/>
      <c r="J865" s="335"/>
      <c r="K865" s="335"/>
      <c r="L865" s="335"/>
      <c r="M865" s="335"/>
      <c r="N865" s="335"/>
      <c r="O865" s="335"/>
      <c r="P865" s="335"/>
      <c r="Q865" s="335"/>
      <c r="R865" s="335"/>
      <c r="S865" s="335"/>
      <c r="T865" s="335"/>
      <c r="U865" s="335"/>
      <c r="V865" s="335"/>
      <c r="W865" s="335"/>
      <c r="X865" s="335"/>
    </row>
    <row r="866" spans="2:24" x14ac:dyDescent="0.35">
      <c r="B866" s="334"/>
      <c r="C866" s="335"/>
      <c r="D866" s="336"/>
      <c r="E866" s="336"/>
      <c r="F866" s="335"/>
      <c r="G866" s="335"/>
      <c r="H866" s="335"/>
      <c r="I866" s="335"/>
      <c r="J866" s="335"/>
      <c r="K866" s="335"/>
      <c r="L866" s="335"/>
      <c r="M866" s="335"/>
      <c r="N866" s="335"/>
      <c r="O866" s="335"/>
      <c r="P866" s="335"/>
      <c r="Q866" s="335"/>
      <c r="R866" s="335"/>
      <c r="S866" s="335"/>
      <c r="T866" s="335"/>
      <c r="U866" s="335"/>
      <c r="V866" s="335"/>
      <c r="W866" s="335"/>
      <c r="X866" s="335"/>
    </row>
    <row r="867" spans="2:24" x14ac:dyDescent="0.35">
      <c r="B867" s="334"/>
      <c r="C867" s="335"/>
      <c r="D867" s="336"/>
      <c r="E867" s="336"/>
      <c r="F867" s="335"/>
      <c r="G867" s="335"/>
      <c r="H867" s="335"/>
      <c r="I867" s="335"/>
      <c r="J867" s="335"/>
      <c r="K867" s="335"/>
      <c r="L867" s="335"/>
      <c r="M867" s="335"/>
      <c r="N867" s="335"/>
      <c r="O867" s="335"/>
      <c r="P867" s="335"/>
      <c r="Q867" s="335"/>
      <c r="R867" s="335"/>
      <c r="S867" s="335"/>
      <c r="T867" s="335"/>
      <c r="U867" s="335"/>
      <c r="V867" s="335"/>
      <c r="W867" s="335"/>
      <c r="X867" s="335"/>
    </row>
    <row r="868" spans="2:24" x14ac:dyDescent="0.35">
      <c r="B868" s="334"/>
      <c r="C868" s="335"/>
      <c r="D868" s="336"/>
      <c r="E868" s="336"/>
      <c r="F868" s="335"/>
      <c r="G868" s="335"/>
      <c r="H868" s="335"/>
      <c r="I868" s="335"/>
      <c r="J868" s="335"/>
      <c r="K868" s="335"/>
      <c r="L868" s="335"/>
      <c r="M868" s="335"/>
      <c r="N868" s="335"/>
      <c r="O868" s="335"/>
      <c r="P868" s="335"/>
      <c r="Q868" s="335"/>
      <c r="R868" s="335"/>
      <c r="S868" s="335"/>
      <c r="T868" s="335"/>
      <c r="U868" s="335"/>
      <c r="V868" s="335"/>
      <c r="W868" s="335"/>
      <c r="X868" s="335"/>
    </row>
    <row r="869" spans="2:24" x14ac:dyDescent="0.35">
      <c r="B869" s="334"/>
      <c r="C869" s="335"/>
      <c r="D869" s="336"/>
      <c r="E869" s="336"/>
      <c r="F869" s="335"/>
      <c r="G869" s="335"/>
      <c r="H869" s="335"/>
      <c r="I869" s="335"/>
      <c r="J869" s="335"/>
      <c r="K869" s="335"/>
      <c r="L869" s="335"/>
      <c r="M869" s="335"/>
      <c r="N869" s="335"/>
      <c r="O869" s="335"/>
      <c r="P869" s="335"/>
      <c r="Q869" s="335"/>
      <c r="R869" s="335"/>
      <c r="S869" s="335"/>
      <c r="T869" s="335"/>
      <c r="U869" s="335"/>
      <c r="V869" s="335"/>
      <c r="W869" s="335"/>
      <c r="X869" s="335"/>
    </row>
    <row r="870" spans="2:24" x14ac:dyDescent="0.35">
      <c r="B870" s="334"/>
      <c r="C870" s="335"/>
      <c r="D870" s="336"/>
      <c r="E870" s="336"/>
      <c r="F870" s="335"/>
      <c r="G870" s="335"/>
      <c r="H870" s="335"/>
      <c r="I870" s="335"/>
      <c r="J870" s="335"/>
      <c r="K870" s="335"/>
      <c r="L870" s="335"/>
      <c r="M870" s="335"/>
      <c r="N870" s="335"/>
      <c r="O870" s="335"/>
      <c r="P870" s="335"/>
      <c r="Q870" s="335"/>
      <c r="R870" s="335"/>
      <c r="S870" s="335"/>
      <c r="T870" s="335"/>
      <c r="U870" s="335"/>
      <c r="V870" s="335"/>
      <c r="W870" s="335"/>
      <c r="X870" s="335"/>
    </row>
    <row r="871" spans="2:24" x14ac:dyDescent="0.35">
      <c r="B871" s="334"/>
      <c r="C871" s="335"/>
      <c r="D871" s="336"/>
      <c r="E871" s="336"/>
      <c r="F871" s="335"/>
      <c r="G871" s="335"/>
      <c r="H871" s="335"/>
      <c r="I871" s="335"/>
      <c r="J871" s="335"/>
      <c r="K871" s="335"/>
      <c r="L871" s="335"/>
      <c r="M871" s="335"/>
      <c r="N871" s="335"/>
      <c r="O871" s="335"/>
      <c r="P871" s="335"/>
      <c r="Q871" s="335"/>
      <c r="R871" s="335"/>
      <c r="S871" s="335"/>
      <c r="T871" s="335"/>
      <c r="U871" s="335"/>
      <c r="V871" s="335"/>
      <c r="W871" s="335"/>
      <c r="X871" s="335"/>
    </row>
    <row r="872" spans="2:24" x14ac:dyDescent="0.35">
      <c r="B872" s="334"/>
      <c r="C872" s="335"/>
      <c r="D872" s="336"/>
      <c r="E872" s="336"/>
      <c r="F872" s="335"/>
      <c r="G872" s="335"/>
      <c r="H872" s="335"/>
      <c r="I872" s="335"/>
      <c r="J872" s="335"/>
      <c r="K872" s="335"/>
      <c r="L872" s="335"/>
      <c r="M872" s="335"/>
      <c r="N872" s="335"/>
      <c r="O872" s="335"/>
      <c r="P872" s="335"/>
      <c r="Q872" s="335"/>
      <c r="R872" s="335"/>
      <c r="S872" s="335"/>
      <c r="T872" s="335"/>
      <c r="U872" s="335"/>
      <c r="V872" s="335"/>
      <c r="W872" s="335"/>
      <c r="X872" s="335"/>
    </row>
    <row r="873" spans="2:24" x14ac:dyDescent="0.35">
      <c r="B873" s="334"/>
      <c r="C873" s="335"/>
      <c r="D873" s="336"/>
      <c r="E873" s="336"/>
      <c r="F873" s="335"/>
      <c r="G873" s="335"/>
      <c r="H873" s="335"/>
      <c r="I873" s="335"/>
      <c r="J873" s="335"/>
      <c r="K873" s="335"/>
      <c r="L873" s="335"/>
      <c r="M873" s="335"/>
      <c r="N873" s="335"/>
      <c r="O873" s="335"/>
      <c r="P873" s="335"/>
      <c r="Q873" s="335"/>
      <c r="R873" s="335"/>
      <c r="S873" s="335"/>
      <c r="T873" s="335"/>
      <c r="U873" s="335"/>
      <c r="V873" s="335"/>
      <c r="W873" s="335"/>
      <c r="X873" s="335"/>
    </row>
    <row r="874" spans="2:24" x14ac:dyDescent="0.35">
      <c r="B874" s="334"/>
      <c r="C874" s="335"/>
      <c r="D874" s="336"/>
      <c r="E874" s="336"/>
      <c r="F874" s="335"/>
      <c r="G874" s="335"/>
      <c r="H874" s="335"/>
      <c r="I874" s="335"/>
      <c r="J874" s="335"/>
      <c r="K874" s="335"/>
      <c r="L874" s="335"/>
      <c r="M874" s="335"/>
      <c r="N874" s="335"/>
      <c r="O874" s="335"/>
      <c r="P874" s="335"/>
      <c r="Q874" s="335"/>
      <c r="R874" s="335"/>
      <c r="S874" s="335"/>
      <c r="T874" s="335"/>
      <c r="U874" s="335"/>
      <c r="V874" s="335"/>
      <c r="W874" s="335"/>
      <c r="X874" s="335"/>
    </row>
    <row r="875" spans="2:24" x14ac:dyDescent="0.35">
      <c r="B875" s="334"/>
      <c r="C875" s="335"/>
      <c r="D875" s="336"/>
      <c r="E875" s="336"/>
      <c r="F875" s="335"/>
      <c r="G875" s="335"/>
      <c r="H875" s="335"/>
      <c r="I875" s="335"/>
      <c r="J875" s="335"/>
      <c r="K875" s="335"/>
      <c r="L875" s="335"/>
      <c r="M875" s="335"/>
      <c r="N875" s="335"/>
      <c r="O875" s="335"/>
      <c r="P875" s="335"/>
      <c r="Q875" s="335"/>
      <c r="R875" s="335"/>
      <c r="S875" s="335"/>
      <c r="T875" s="335"/>
      <c r="U875" s="335"/>
      <c r="V875" s="335"/>
      <c r="W875" s="335"/>
      <c r="X875" s="335"/>
    </row>
    <row r="876" spans="2:24" x14ac:dyDescent="0.35">
      <c r="B876" s="334"/>
      <c r="C876" s="335"/>
      <c r="D876" s="336"/>
      <c r="E876" s="336"/>
      <c r="F876" s="335"/>
      <c r="G876" s="335"/>
      <c r="H876" s="335"/>
      <c r="I876" s="335"/>
      <c r="J876" s="335"/>
      <c r="K876" s="335"/>
      <c r="L876" s="335"/>
      <c r="M876" s="335"/>
      <c r="N876" s="335"/>
      <c r="O876" s="335"/>
      <c r="P876" s="335"/>
      <c r="Q876" s="335"/>
      <c r="R876" s="335"/>
      <c r="S876" s="335"/>
      <c r="T876" s="335"/>
      <c r="U876" s="335"/>
      <c r="V876" s="335"/>
      <c r="W876" s="335"/>
      <c r="X876" s="335"/>
    </row>
    <row r="877" spans="2:24" x14ac:dyDescent="0.35">
      <c r="B877" s="334"/>
      <c r="C877" s="335"/>
      <c r="D877" s="336"/>
      <c r="E877" s="336"/>
      <c r="F877" s="335"/>
      <c r="G877" s="335"/>
      <c r="H877" s="335"/>
      <c r="I877" s="335"/>
      <c r="J877" s="335"/>
      <c r="K877" s="335"/>
      <c r="L877" s="335"/>
      <c r="M877" s="335"/>
      <c r="N877" s="335"/>
      <c r="O877" s="335"/>
      <c r="P877" s="335"/>
      <c r="Q877" s="335"/>
      <c r="R877" s="335"/>
      <c r="S877" s="335"/>
      <c r="T877" s="335"/>
      <c r="U877" s="335"/>
      <c r="V877" s="335"/>
      <c r="W877" s="335"/>
      <c r="X877" s="335"/>
    </row>
    <row r="878" spans="2:24" x14ac:dyDescent="0.35">
      <c r="B878" s="334"/>
      <c r="C878" s="335"/>
      <c r="D878" s="336"/>
      <c r="E878" s="336"/>
      <c r="F878" s="335"/>
      <c r="G878" s="335"/>
      <c r="H878" s="335"/>
      <c r="I878" s="335"/>
      <c r="J878" s="335"/>
      <c r="K878" s="335"/>
      <c r="L878" s="335"/>
      <c r="M878" s="335"/>
      <c r="N878" s="335"/>
      <c r="O878" s="335"/>
      <c r="P878" s="335"/>
      <c r="Q878" s="335"/>
      <c r="R878" s="335"/>
      <c r="S878" s="335"/>
      <c r="T878" s="335"/>
      <c r="U878" s="335"/>
      <c r="V878" s="335"/>
      <c r="W878" s="335"/>
      <c r="X878" s="335"/>
    </row>
    <row r="879" spans="2:24" x14ac:dyDescent="0.35">
      <c r="B879" s="334"/>
      <c r="C879" s="335"/>
      <c r="D879" s="336"/>
      <c r="E879" s="336"/>
      <c r="F879" s="335"/>
      <c r="G879" s="335"/>
      <c r="H879" s="335"/>
      <c r="I879" s="335"/>
      <c r="J879" s="335"/>
      <c r="K879" s="335"/>
      <c r="L879" s="335"/>
      <c r="M879" s="335"/>
      <c r="N879" s="335"/>
      <c r="O879" s="335"/>
      <c r="P879" s="335"/>
      <c r="Q879" s="335"/>
      <c r="R879" s="335"/>
      <c r="S879" s="335"/>
      <c r="T879" s="335"/>
      <c r="U879" s="335"/>
      <c r="V879" s="335"/>
      <c r="W879" s="335"/>
      <c r="X879" s="335"/>
    </row>
    <row r="880" spans="2:24" x14ac:dyDescent="0.35">
      <c r="B880" s="334"/>
      <c r="C880" s="335"/>
      <c r="D880" s="336"/>
      <c r="E880" s="336"/>
      <c r="F880" s="335"/>
      <c r="G880" s="335"/>
      <c r="H880" s="335"/>
      <c r="I880" s="335"/>
      <c r="J880" s="335"/>
      <c r="K880" s="335"/>
      <c r="L880" s="335"/>
      <c r="M880" s="335"/>
      <c r="N880" s="335"/>
      <c r="O880" s="335"/>
      <c r="P880" s="335"/>
      <c r="Q880" s="335"/>
      <c r="R880" s="335"/>
      <c r="S880" s="335"/>
      <c r="T880" s="335"/>
      <c r="U880" s="335"/>
      <c r="V880" s="335"/>
      <c r="W880" s="335"/>
      <c r="X880" s="335"/>
    </row>
    <row r="881" spans="2:24" x14ac:dyDescent="0.35">
      <c r="B881" s="334"/>
      <c r="C881" s="335"/>
      <c r="D881" s="336"/>
      <c r="E881" s="336"/>
      <c r="F881" s="335"/>
      <c r="G881" s="335"/>
      <c r="H881" s="335"/>
      <c r="I881" s="335"/>
      <c r="J881" s="335"/>
      <c r="K881" s="335"/>
      <c r="L881" s="335"/>
      <c r="M881" s="335"/>
      <c r="N881" s="335"/>
      <c r="O881" s="335"/>
      <c r="P881" s="335"/>
      <c r="Q881" s="335"/>
      <c r="R881" s="335"/>
      <c r="S881" s="335"/>
      <c r="T881" s="335"/>
      <c r="U881" s="335"/>
      <c r="V881" s="335"/>
      <c r="W881" s="335"/>
      <c r="X881" s="335"/>
    </row>
    <row r="882" spans="2:24" x14ac:dyDescent="0.35">
      <c r="B882" s="334"/>
      <c r="C882" s="335"/>
      <c r="D882" s="336"/>
      <c r="E882" s="336"/>
      <c r="F882" s="335"/>
      <c r="G882" s="335"/>
      <c r="H882" s="335"/>
      <c r="I882" s="335"/>
      <c r="J882" s="335"/>
      <c r="K882" s="335"/>
      <c r="L882" s="335"/>
      <c r="M882" s="335"/>
      <c r="N882" s="335"/>
      <c r="O882" s="335"/>
      <c r="P882" s="335"/>
      <c r="Q882" s="335"/>
      <c r="R882" s="335"/>
      <c r="S882" s="335"/>
      <c r="T882" s="335"/>
      <c r="U882" s="335"/>
      <c r="V882" s="335"/>
      <c r="W882" s="335"/>
      <c r="X882" s="335"/>
    </row>
    <row r="883" spans="2:24" x14ac:dyDescent="0.35">
      <c r="B883" s="334"/>
      <c r="C883" s="335"/>
      <c r="D883" s="336"/>
      <c r="E883" s="336"/>
      <c r="F883" s="335"/>
      <c r="G883" s="335"/>
      <c r="H883" s="335"/>
      <c r="I883" s="335"/>
      <c r="J883" s="335"/>
      <c r="K883" s="335"/>
      <c r="L883" s="335"/>
      <c r="M883" s="335"/>
      <c r="N883" s="335"/>
      <c r="O883" s="335"/>
      <c r="P883" s="335"/>
      <c r="Q883" s="335"/>
      <c r="R883" s="335"/>
      <c r="S883" s="335"/>
      <c r="T883" s="335"/>
      <c r="U883" s="335"/>
      <c r="V883" s="335"/>
      <c r="W883" s="335"/>
      <c r="X883" s="335"/>
    </row>
    <row r="884" spans="2:24" x14ac:dyDescent="0.35">
      <c r="B884" s="334"/>
      <c r="C884" s="335"/>
      <c r="D884" s="336"/>
      <c r="E884" s="336"/>
      <c r="F884" s="335"/>
      <c r="G884" s="335"/>
      <c r="H884" s="335"/>
      <c r="I884" s="335"/>
      <c r="J884" s="335"/>
      <c r="K884" s="335"/>
      <c r="L884" s="335"/>
      <c r="M884" s="335"/>
      <c r="N884" s="335"/>
      <c r="O884" s="335"/>
      <c r="P884" s="335"/>
      <c r="Q884" s="335"/>
      <c r="R884" s="335"/>
      <c r="S884" s="335"/>
      <c r="T884" s="335"/>
      <c r="U884" s="335"/>
      <c r="V884" s="335"/>
      <c r="W884" s="335"/>
      <c r="X884" s="335"/>
    </row>
    <row r="885" spans="2:24" x14ac:dyDescent="0.35">
      <c r="B885" s="334"/>
      <c r="C885" s="335"/>
      <c r="D885" s="336"/>
      <c r="E885" s="336"/>
      <c r="F885" s="335"/>
      <c r="G885" s="335"/>
      <c r="H885" s="335"/>
      <c r="I885" s="335"/>
      <c r="J885" s="335"/>
      <c r="K885" s="335"/>
      <c r="L885" s="335"/>
      <c r="M885" s="335"/>
      <c r="N885" s="335"/>
      <c r="O885" s="335"/>
      <c r="P885" s="335"/>
      <c r="Q885" s="335"/>
      <c r="R885" s="335"/>
      <c r="S885" s="335"/>
      <c r="T885" s="335"/>
      <c r="U885" s="335"/>
      <c r="V885" s="335"/>
      <c r="W885" s="335"/>
      <c r="X885" s="335"/>
    </row>
    <row r="886" spans="2:24" x14ac:dyDescent="0.35">
      <c r="B886" s="334"/>
      <c r="C886" s="335"/>
      <c r="D886" s="336"/>
      <c r="E886" s="336"/>
      <c r="F886" s="335"/>
      <c r="G886" s="335"/>
      <c r="H886" s="335"/>
      <c r="I886" s="335"/>
      <c r="J886" s="335"/>
      <c r="K886" s="335"/>
      <c r="L886" s="335"/>
      <c r="M886" s="335"/>
      <c r="N886" s="335"/>
      <c r="O886" s="335"/>
      <c r="P886" s="335"/>
      <c r="Q886" s="335"/>
      <c r="R886" s="335"/>
      <c r="S886" s="335"/>
      <c r="T886" s="335"/>
      <c r="U886" s="335"/>
      <c r="V886" s="335"/>
      <c r="W886" s="335"/>
      <c r="X886" s="335"/>
    </row>
    <row r="887" spans="2:24" x14ac:dyDescent="0.35">
      <c r="B887" s="334"/>
      <c r="C887" s="335"/>
      <c r="D887" s="336"/>
      <c r="E887" s="336"/>
      <c r="F887" s="335"/>
      <c r="G887" s="335"/>
      <c r="H887" s="335"/>
      <c r="I887" s="335"/>
      <c r="J887" s="335"/>
      <c r="K887" s="335"/>
      <c r="L887" s="335"/>
      <c r="M887" s="335"/>
      <c r="N887" s="335"/>
      <c r="O887" s="335"/>
      <c r="P887" s="335"/>
      <c r="Q887" s="335"/>
      <c r="R887" s="335"/>
      <c r="S887" s="335"/>
      <c r="T887" s="335"/>
      <c r="U887" s="335"/>
      <c r="V887" s="335"/>
      <c r="W887" s="335"/>
      <c r="X887" s="335"/>
    </row>
    <row r="888" spans="2:24" x14ac:dyDescent="0.35">
      <c r="B888" s="334"/>
      <c r="C888" s="335"/>
      <c r="D888" s="336"/>
      <c r="E888" s="336"/>
      <c r="F888" s="335"/>
      <c r="G888" s="335"/>
      <c r="H888" s="335"/>
      <c r="I888" s="335"/>
      <c r="J888" s="335"/>
      <c r="K888" s="335"/>
      <c r="L888" s="335"/>
      <c r="M888" s="335"/>
      <c r="N888" s="335"/>
      <c r="O888" s="335"/>
      <c r="P888" s="335"/>
      <c r="Q888" s="335"/>
      <c r="R888" s="335"/>
      <c r="S888" s="335"/>
      <c r="T888" s="335"/>
      <c r="U888" s="335"/>
      <c r="V888" s="335"/>
      <c r="W888" s="335"/>
      <c r="X888" s="335"/>
    </row>
    <row r="889" spans="2:24" x14ac:dyDescent="0.35">
      <c r="B889" s="334"/>
      <c r="C889" s="335"/>
      <c r="D889" s="336"/>
      <c r="E889" s="336"/>
      <c r="F889" s="335"/>
      <c r="G889" s="335"/>
      <c r="H889" s="335"/>
      <c r="I889" s="335"/>
      <c r="J889" s="335"/>
      <c r="K889" s="335"/>
      <c r="L889" s="335"/>
      <c r="M889" s="335"/>
      <c r="N889" s="335"/>
      <c r="O889" s="335"/>
      <c r="P889" s="335"/>
      <c r="Q889" s="335"/>
      <c r="R889" s="335"/>
      <c r="S889" s="335"/>
      <c r="T889" s="335"/>
      <c r="U889" s="335"/>
      <c r="V889" s="335"/>
      <c r="W889" s="335"/>
      <c r="X889" s="335"/>
    </row>
    <row r="890" spans="2:24" x14ac:dyDescent="0.35">
      <c r="B890" s="334"/>
      <c r="C890" s="335"/>
      <c r="D890" s="336"/>
      <c r="E890" s="336"/>
      <c r="F890" s="335"/>
      <c r="G890" s="335"/>
      <c r="H890" s="335"/>
      <c r="I890" s="335"/>
      <c r="J890" s="335"/>
      <c r="K890" s="335"/>
      <c r="L890" s="335"/>
      <c r="M890" s="335"/>
      <c r="N890" s="335"/>
      <c r="O890" s="335"/>
      <c r="P890" s="335"/>
      <c r="Q890" s="335"/>
      <c r="R890" s="335"/>
      <c r="S890" s="335"/>
      <c r="T890" s="335"/>
      <c r="U890" s="335"/>
      <c r="V890" s="335"/>
      <c r="W890" s="335"/>
      <c r="X890" s="335"/>
    </row>
    <row r="891" spans="2:24" x14ac:dyDescent="0.35">
      <c r="B891" s="334"/>
      <c r="C891" s="335"/>
      <c r="D891" s="336"/>
      <c r="E891" s="336"/>
      <c r="F891" s="335"/>
      <c r="G891" s="335"/>
      <c r="H891" s="335"/>
      <c r="I891" s="335"/>
      <c r="J891" s="335"/>
      <c r="K891" s="335"/>
      <c r="L891" s="335"/>
      <c r="M891" s="335"/>
      <c r="N891" s="335"/>
      <c r="O891" s="335"/>
      <c r="P891" s="335"/>
      <c r="Q891" s="335"/>
      <c r="R891" s="335"/>
      <c r="S891" s="335"/>
      <c r="T891" s="335"/>
      <c r="U891" s="335"/>
      <c r="V891" s="335"/>
      <c r="W891" s="335"/>
      <c r="X891" s="335"/>
    </row>
    <row r="892" spans="2:24" x14ac:dyDescent="0.35">
      <c r="B892" s="334"/>
      <c r="C892" s="335"/>
      <c r="D892" s="336"/>
      <c r="E892" s="336"/>
      <c r="F892" s="335"/>
      <c r="G892" s="335"/>
      <c r="H892" s="335"/>
      <c r="I892" s="335"/>
      <c r="J892" s="335"/>
      <c r="K892" s="335"/>
      <c r="L892" s="335"/>
      <c r="M892" s="335"/>
      <c r="N892" s="335"/>
      <c r="O892" s="335"/>
      <c r="P892" s="335"/>
      <c r="Q892" s="335"/>
      <c r="R892" s="335"/>
      <c r="S892" s="335"/>
      <c r="T892" s="335"/>
      <c r="U892" s="335"/>
      <c r="V892" s="335"/>
      <c r="W892" s="335"/>
      <c r="X892" s="335"/>
    </row>
    <row r="893" spans="2:24" x14ac:dyDescent="0.35">
      <c r="B893" s="334"/>
      <c r="C893" s="335"/>
      <c r="D893" s="336"/>
      <c r="E893" s="336"/>
      <c r="F893" s="335"/>
      <c r="G893" s="335"/>
      <c r="H893" s="335"/>
      <c r="I893" s="335"/>
      <c r="J893" s="335"/>
      <c r="K893" s="335"/>
      <c r="L893" s="335"/>
      <c r="M893" s="335"/>
      <c r="N893" s="335"/>
      <c r="O893" s="335"/>
      <c r="P893" s="335"/>
      <c r="Q893" s="335"/>
      <c r="R893" s="335"/>
      <c r="S893" s="335"/>
      <c r="T893" s="335"/>
      <c r="U893" s="335"/>
      <c r="V893" s="335"/>
      <c r="W893" s="335"/>
      <c r="X893" s="335"/>
    </row>
    <row r="894" spans="2:24" x14ac:dyDescent="0.35">
      <c r="B894" s="334"/>
      <c r="C894" s="335"/>
      <c r="D894" s="336"/>
      <c r="E894" s="336"/>
      <c r="F894" s="335"/>
      <c r="G894" s="335"/>
      <c r="H894" s="335"/>
      <c r="I894" s="335"/>
      <c r="J894" s="335"/>
      <c r="K894" s="335"/>
      <c r="L894" s="335"/>
      <c r="M894" s="335"/>
      <c r="N894" s="335"/>
      <c r="O894" s="335"/>
      <c r="P894" s="335"/>
      <c r="Q894" s="335"/>
      <c r="R894" s="335"/>
      <c r="S894" s="335"/>
      <c r="T894" s="335"/>
      <c r="U894" s="335"/>
      <c r="V894" s="335"/>
      <c r="W894" s="335"/>
      <c r="X894" s="335"/>
    </row>
    <row r="895" spans="2:24" x14ac:dyDescent="0.35">
      <c r="B895" s="334"/>
      <c r="C895" s="335"/>
      <c r="D895" s="336"/>
      <c r="E895" s="336"/>
      <c r="F895" s="335"/>
      <c r="G895" s="335"/>
      <c r="H895" s="335"/>
      <c r="I895" s="335"/>
      <c r="J895" s="335"/>
      <c r="K895" s="335"/>
      <c r="L895" s="335"/>
      <c r="M895" s="335"/>
      <c r="N895" s="335"/>
      <c r="O895" s="335"/>
      <c r="P895" s="335"/>
      <c r="Q895" s="335"/>
      <c r="R895" s="335"/>
      <c r="S895" s="335"/>
      <c r="T895" s="335"/>
      <c r="U895" s="335"/>
      <c r="V895" s="335"/>
      <c r="W895" s="335"/>
      <c r="X895" s="335"/>
    </row>
    <row r="896" spans="2:24" x14ac:dyDescent="0.35">
      <c r="B896" s="334"/>
      <c r="C896" s="335"/>
      <c r="D896" s="336"/>
      <c r="E896" s="336"/>
      <c r="F896" s="335"/>
      <c r="G896" s="335"/>
      <c r="H896" s="335"/>
      <c r="I896" s="335"/>
      <c r="J896" s="335"/>
      <c r="K896" s="335"/>
      <c r="L896" s="335"/>
      <c r="M896" s="335"/>
      <c r="N896" s="335"/>
      <c r="O896" s="335"/>
      <c r="P896" s="335"/>
      <c r="Q896" s="335"/>
      <c r="R896" s="335"/>
      <c r="S896" s="335"/>
      <c r="T896" s="335"/>
      <c r="U896" s="335"/>
      <c r="V896" s="335"/>
      <c r="W896" s="335"/>
      <c r="X896" s="335"/>
    </row>
    <row r="897" spans="2:24" x14ac:dyDescent="0.35">
      <c r="B897" s="334"/>
      <c r="C897" s="335"/>
      <c r="D897" s="336"/>
      <c r="E897" s="336"/>
      <c r="F897" s="335"/>
      <c r="G897" s="335"/>
      <c r="H897" s="335"/>
      <c r="I897" s="335"/>
      <c r="J897" s="335"/>
      <c r="K897" s="335"/>
      <c r="L897" s="335"/>
      <c r="M897" s="335"/>
      <c r="N897" s="335"/>
      <c r="O897" s="335"/>
      <c r="P897" s="335"/>
      <c r="Q897" s="335"/>
      <c r="R897" s="335"/>
      <c r="S897" s="335"/>
      <c r="T897" s="335"/>
      <c r="U897" s="335"/>
      <c r="V897" s="335"/>
      <c r="W897" s="335"/>
      <c r="X897" s="335"/>
    </row>
    <row r="898" spans="2:24" x14ac:dyDescent="0.35">
      <c r="B898" s="334"/>
      <c r="C898" s="335"/>
      <c r="D898" s="336"/>
      <c r="E898" s="336"/>
      <c r="F898" s="335"/>
      <c r="G898" s="335"/>
      <c r="H898" s="335"/>
      <c r="I898" s="335"/>
      <c r="J898" s="335"/>
      <c r="K898" s="335"/>
      <c r="L898" s="335"/>
      <c r="M898" s="335"/>
      <c r="N898" s="335"/>
      <c r="O898" s="335"/>
      <c r="P898" s="335"/>
      <c r="Q898" s="335"/>
      <c r="R898" s="335"/>
      <c r="S898" s="335"/>
      <c r="T898" s="335"/>
      <c r="U898" s="335"/>
      <c r="V898" s="335"/>
      <c r="W898" s="335"/>
      <c r="X898" s="335"/>
    </row>
    <row r="899" spans="2:24" x14ac:dyDescent="0.35">
      <c r="B899" s="334"/>
      <c r="C899" s="335"/>
      <c r="D899" s="336"/>
      <c r="E899" s="336"/>
      <c r="F899" s="335"/>
      <c r="G899" s="335"/>
      <c r="H899" s="335"/>
      <c r="I899" s="335"/>
      <c r="J899" s="335"/>
      <c r="K899" s="335"/>
      <c r="L899" s="335"/>
      <c r="M899" s="335"/>
      <c r="N899" s="335"/>
      <c r="O899" s="335"/>
      <c r="P899" s="335"/>
      <c r="Q899" s="335"/>
      <c r="R899" s="335"/>
      <c r="S899" s="335"/>
      <c r="T899" s="335"/>
      <c r="U899" s="335"/>
      <c r="V899" s="335"/>
      <c r="W899" s="335"/>
      <c r="X899" s="335"/>
    </row>
    <row r="900" spans="2:24" x14ac:dyDescent="0.35">
      <c r="B900" s="334"/>
      <c r="C900" s="335"/>
      <c r="D900" s="336"/>
      <c r="E900" s="336"/>
      <c r="F900" s="335"/>
      <c r="G900" s="335"/>
      <c r="H900" s="335"/>
      <c r="I900" s="335"/>
      <c r="J900" s="335"/>
      <c r="K900" s="335"/>
      <c r="L900" s="335"/>
      <c r="M900" s="335"/>
      <c r="N900" s="335"/>
      <c r="O900" s="335"/>
      <c r="P900" s="335"/>
      <c r="Q900" s="335"/>
      <c r="R900" s="335"/>
      <c r="S900" s="335"/>
      <c r="T900" s="335"/>
      <c r="U900" s="335"/>
      <c r="V900" s="335"/>
      <c r="W900" s="335"/>
      <c r="X900" s="335"/>
    </row>
    <row r="901" spans="2:24" x14ac:dyDescent="0.35">
      <c r="B901" s="334"/>
      <c r="C901" s="335"/>
      <c r="D901" s="336"/>
      <c r="E901" s="336"/>
      <c r="F901" s="335"/>
      <c r="G901" s="335"/>
      <c r="H901" s="335"/>
      <c r="I901" s="335"/>
      <c r="J901" s="335"/>
      <c r="K901" s="335"/>
      <c r="L901" s="335"/>
      <c r="M901" s="335"/>
      <c r="N901" s="335"/>
      <c r="O901" s="335"/>
      <c r="P901" s="335"/>
      <c r="Q901" s="335"/>
      <c r="R901" s="335"/>
      <c r="S901" s="335"/>
      <c r="T901" s="335"/>
      <c r="U901" s="335"/>
      <c r="V901" s="335"/>
      <c r="W901" s="335"/>
      <c r="X901" s="335"/>
    </row>
    <row r="902" spans="2:24" x14ac:dyDescent="0.35">
      <c r="B902" s="334"/>
      <c r="C902" s="335"/>
      <c r="D902" s="336"/>
      <c r="E902" s="336"/>
      <c r="F902" s="335"/>
      <c r="G902" s="335"/>
      <c r="H902" s="335"/>
      <c r="I902" s="335"/>
      <c r="J902" s="335"/>
      <c r="K902" s="335"/>
      <c r="L902" s="335"/>
      <c r="M902" s="335"/>
      <c r="N902" s="335"/>
      <c r="O902" s="335"/>
      <c r="P902" s="335"/>
      <c r="Q902" s="335"/>
      <c r="R902" s="335"/>
      <c r="S902" s="335"/>
      <c r="T902" s="335"/>
      <c r="U902" s="335"/>
      <c r="V902" s="335"/>
      <c r="W902" s="335"/>
      <c r="X902" s="335"/>
    </row>
    <row r="903" spans="2:24" x14ac:dyDescent="0.35">
      <c r="B903" s="334"/>
      <c r="C903" s="335"/>
      <c r="D903" s="336"/>
      <c r="E903" s="336"/>
      <c r="F903" s="335"/>
      <c r="G903" s="335"/>
      <c r="H903" s="335"/>
      <c r="I903" s="335"/>
      <c r="J903" s="335"/>
      <c r="K903" s="335"/>
      <c r="L903" s="335"/>
      <c r="M903" s="335"/>
      <c r="N903" s="335"/>
      <c r="O903" s="335"/>
      <c r="P903" s="335"/>
      <c r="Q903" s="335"/>
      <c r="R903" s="335"/>
      <c r="S903" s="335"/>
      <c r="T903" s="335"/>
      <c r="U903" s="335"/>
      <c r="V903" s="335"/>
      <c r="W903" s="335"/>
      <c r="X903" s="335"/>
    </row>
    <row r="904" spans="2:24" x14ac:dyDescent="0.35">
      <c r="B904" s="334"/>
      <c r="C904" s="335"/>
      <c r="D904" s="336"/>
      <c r="E904" s="336"/>
      <c r="F904" s="335"/>
      <c r="G904" s="335"/>
      <c r="H904" s="335"/>
      <c r="I904" s="335"/>
      <c r="J904" s="335"/>
      <c r="K904" s="335"/>
      <c r="L904" s="335"/>
      <c r="M904" s="335"/>
      <c r="N904" s="335"/>
      <c r="O904" s="335"/>
      <c r="P904" s="335"/>
      <c r="Q904" s="335"/>
      <c r="R904" s="335"/>
      <c r="S904" s="335"/>
      <c r="T904" s="335"/>
      <c r="U904" s="335"/>
      <c r="V904" s="335"/>
      <c r="W904" s="335"/>
      <c r="X904" s="335"/>
    </row>
    <row r="905" spans="2:24" x14ac:dyDescent="0.35">
      <c r="B905" s="334"/>
      <c r="C905" s="335"/>
      <c r="D905" s="336"/>
      <c r="E905" s="336"/>
      <c r="F905" s="335"/>
      <c r="G905" s="335"/>
      <c r="H905" s="335"/>
      <c r="I905" s="335"/>
      <c r="J905" s="335"/>
      <c r="K905" s="335"/>
      <c r="L905" s="335"/>
      <c r="M905" s="335"/>
      <c r="N905" s="335"/>
      <c r="O905" s="335"/>
      <c r="P905" s="335"/>
      <c r="Q905" s="335"/>
      <c r="R905" s="335"/>
      <c r="S905" s="335"/>
      <c r="T905" s="335"/>
      <c r="U905" s="335"/>
      <c r="V905" s="335"/>
      <c r="W905" s="335"/>
      <c r="X905" s="335"/>
    </row>
    <row r="906" spans="2:24" x14ac:dyDescent="0.35">
      <c r="B906" s="334"/>
      <c r="C906" s="335"/>
      <c r="D906" s="336"/>
      <c r="E906" s="336"/>
      <c r="F906" s="335"/>
      <c r="G906" s="335"/>
      <c r="H906" s="335"/>
      <c r="I906" s="335"/>
      <c r="J906" s="335"/>
      <c r="K906" s="335"/>
      <c r="L906" s="335"/>
      <c r="M906" s="335"/>
      <c r="N906" s="335"/>
      <c r="O906" s="335"/>
      <c r="P906" s="335"/>
      <c r="Q906" s="335"/>
      <c r="R906" s="335"/>
      <c r="S906" s="335"/>
      <c r="T906" s="335"/>
      <c r="U906" s="335"/>
      <c r="V906" s="335"/>
      <c r="W906" s="335"/>
      <c r="X906" s="335"/>
    </row>
    <row r="907" spans="2:24" x14ac:dyDescent="0.35">
      <c r="B907" s="334"/>
      <c r="C907" s="335"/>
      <c r="D907" s="336"/>
      <c r="E907" s="336"/>
      <c r="F907" s="335"/>
      <c r="G907" s="335"/>
      <c r="H907" s="335"/>
      <c r="I907" s="335"/>
      <c r="J907" s="335"/>
      <c r="K907" s="335"/>
      <c r="L907" s="335"/>
      <c r="M907" s="335"/>
      <c r="N907" s="335"/>
      <c r="O907" s="335"/>
      <c r="P907" s="335"/>
      <c r="Q907" s="335"/>
      <c r="R907" s="335"/>
      <c r="S907" s="335"/>
      <c r="T907" s="335"/>
      <c r="U907" s="335"/>
      <c r="V907" s="335"/>
      <c r="W907" s="335"/>
      <c r="X907" s="335"/>
    </row>
    <row r="908" spans="2:24" x14ac:dyDescent="0.35">
      <c r="B908" s="334"/>
      <c r="C908" s="335"/>
      <c r="D908" s="336"/>
      <c r="E908" s="336"/>
      <c r="F908" s="335"/>
      <c r="G908" s="335"/>
      <c r="H908" s="335"/>
      <c r="I908" s="335"/>
      <c r="J908" s="335"/>
      <c r="K908" s="335"/>
      <c r="L908" s="335"/>
      <c r="M908" s="335"/>
      <c r="N908" s="335"/>
      <c r="O908" s="335"/>
      <c r="P908" s="335"/>
      <c r="Q908" s="335"/>
      <c r="R908" s="335"/>
      <c r="S908" s="335"/>
      <c r="T908" s="335"/>
      <c r="U908" s="335"/>
      <c r="V908" s="335"/>
      <c r="W908" s="335"/>
      <c r="X908" s="335"/>
    </row>
    <row r="909" spans="2:24" x14ac:dyDescent="0.35">
      <c r="B909" s="334"/>
      <c r="C909" s="335"/>
      <c r="D909" s="336"/>
      <c r="E909" s="336"/>
      <c r="F909" s="335"/>
      <c r="G909" s="335"/>
      <c r="H909" s="335"/>
      <c r="I909" s="335"/>
      <c r="J909" s="335"/>
      <c r="K909" s="335"/>
      <c r="L909" s="335"/>
      <c r="M909" s="335"/>
      <c r="N909" s="335"/>
      <c r="O909" s="335"/>
      <c r="P909" s="335"/>
      <c r="Q909" s="335"/>
      <c r="R909" s="335"/>
      <c r="S909" s="335"/>
      <c r="T909" s="335"/>
      <c r="U909" s="335"/>
      <c r="V909" s="335"/>
      <c r="W909" s="335"/>
      <c r="X909" s="335"/>
    </row>
    <row r="910" spans="2:24" x14ac:dyDescent="0.35">
      <c r="B910" s="334"/>
      <c r="C910" s="335"/>
      <c r="D910" s="336"/>
      <c r="E910" s="336"/>
      <c r="F910" s="335"/>
      <c r="G910" s="335"/>
      <c r="H910" s="335"/>
      <c r="I910" s="335"/>
      <c r="J910" s="335"/>
      <c r="K910" s="335"/>
      <c r="L910" s="335"/>
      <c r="M910" s="335"/>
      <c r="N910" s="335"/>
      <c r="O910" s="335"/>
      <c r="P910" s="335"/>
      <c r="Q910" s="335"/>
      <c r="R910" s="335"/>
      <c r="S910" s="335"/>
      <c r="T910" s="335"/>
      <c r="U910" s="335"/>
      <c r="V910" s="335"/>
      <c r="W910" s="335"/>
      <c r="X910" s="335"/>
    </row>
    <row r="911" spans="2:24" x14ac:dyDescent="0.35">
      <c r="B911" s="334"/>
      <c r="C911" s="335"/>
      <c r="D911" s="336"/>
      <c r="E911" s="336"/>
      <c r="F911" s="335"/>
      <c r="G911" s="335"/>
      <c r="H911" s="335"/>
      <c r="I911" s="335"/>
      <c r="J911" s="335"/>
      <c r="K911" s="335"/>
      <c r="L911" s="335"/>
      <c r="M911" s="335"/>
      <c r="N911" s="335"/>
      <c r="O911" s="335"/>
      <c r="P911" s="335"/>
      <c r="Q911" s="335"/>
      <c r="R911" s="335"/>
      <c r="S911" s="335"/>
      <c r="T911" s="335"/>
      <c r="U911" s="335"/>
      <c r="V911" s="335"/>
      <c r="W911" s="335"/>
      <c r="X911" s="335"/>
    </row>
    <row r="912" spans="2:24" x14ac:dyDescent="0.35">
      <c r="B912" s="334"/>
      <c r="C912" s="335"/>
      <c r="D912" s="336"/>
      <c r="E912" s="336"/>
      <c r="F912" s="335"/>
      <c r="G912" s="335"/>
      <c r="H912" s="335"/>
      <c r="I912" s="335"/>
      <c r="J912" s="335"/>
      <c r="K912" s="335"/>
      <c r="L912" s="335"/>
      <c r="M912" s="335"/>
      <c r="N912" s="335"/>
      <c r="O912" s="335"/>
      <c r="P912" s="335"/>
      <c r="Q912" s="335"/>
      <c r="R912" s="335"/>
      <c r="S912" s="335"/>
      <c r="T912" s="335"/>
      <c r="U912" s="335"/>
      <c r="V912" s="335"/>
      <c r="W912" s="335"/>
      <c r="X912" s="335"/>
    </row>
    <row r="913" spans="2:24" x14ac:dyDescent="0.35">
      <c r="B913" s="334"/>
      <c r="C913" s="335"/>
      <c r="D913" s="336"/>
      <c r="E913" s="336"/>
      <c r="F913" s="335"/>
      <c r="G913" s="335"/>
      <c r="H913" s="335"/>
      <c r="I913" s="335"/>
      <c r="J913" s="335"/>
      <c r="K913" s="335"/>
      <c r="L913" s="335"/>
      <c r="M913" s="335"/>
      <c r="N913" s="335"/>
      <c r="O913" s="335"/>
      <c r="P913" s="335"/>
      <c r="Q913" s="335"/>
      <c r="R913" s="335"/>
      <c r="S913" s="335"/>
      <c r="T913" s="335"/>
      <c r="U913" s="335"/>
      <c r="V913" s="335"/>
      <c r="W913" s="335"/>
      <c r="X913" s="335"/>
    </row>
    <row r="914" spans="2:24" x14ac:dyDescent="0.35">
      <c r="B914" s="334"/>
      <c r="C914" s="335"/>
      <c r="D914" s="336"/>
      <c r="E914" s="336"/>
      <c r="F914" s="335"/>
      <c r="G914" s="335"/>
      <c r="H914" s="335"/>
      <c r="I914" s="335"/>
      <c r="J914" s="335"/>
      <c r="K914" s="335"/>
      <c r="L914" s="335"/>
      <c r="M914" s="335"/>
      <c r="N914" s="335"/>
      <c r="O914" s="335"/>
      <c r="P914" s="335"/>
      <c r="Q914" s="335"/>
      <c r="R914" s="335"/>
      <c r="S914" s="335"/>
      <c r="T914" s="335"/>
      <c r="U914" s="335"/>
      <c r="V914" s="335"/>
      <c r="W914" s="335"/>
      <c r="X914" s="335"/>
    </row>
    <row r="915" spans="2:24" x14ac:dyDescent="0.35">
      <c r="B915" s="334"/>
      <c r="C915" s="335"/>
      <c r="D915" s="336"/>
      <c r="E915" s="336"/>
      <c r="F915" s="335"/>
      <c r="G915" s="335"/>
      <c r="H915" s="335"/>
      <c r="I915" s="335"/>
      <c r="J915" s="335"/>
      <c r="K915" s="335"/>
      <c r="L915" s="335"/>
      <c r="M915" s="335"/>
      <c r="N915" s="335"/>
      <c r="O915" s="335"/>
      <c r="P915" s="335"/>
      <c r="Q915" s="335"/>
      <c r="R915" s="335"/>
      <c r="S915" s="335"/>
      <c r="T915" s="335"/>
      <c r="U915" s="335"/>
      <c r="V915" s="335"/>
      <c r="W915" s="335"/>
      <c r="X915" s="335"/>
    </row>
    <row r="916" spans="2:24" x14ac:dyDescent="0.35">
      <c r="B916" s="334"/>
      <c r="C916" s="335"/>
      <c r="D916" s="336"/>
      <c r="E916" s="336"/>
      <c r="F916" s="335"/>
      <c r="G916" s="335"/>
      <c r="H916" s="335"/>
      <c r="I916" s="335"/>
      <c r="J916" s="335"/>
      <c r="K916" s="335"/>
      <c r="L916" s="335"/>
      <c r="M916" s="335"/>
      <c r="N916" s="335"/>
      <c r="O916" s="335"/>
      <c r="P916" s="335"/>
      <c r="Q916" s="335"/>
      <c r="R916" s="335"/>
      <c r="S916" s="335"/>
      <c r="T916" s="335"/>
      <c r="U916" s="335"/>
      <c r="V916" s="335"/>
      <c r="W916" s="335"/>
      <c r="X916" s="335"/>
    </row>
    <row r="917" spans="2:24" x14ac:dyDescent="0.35">
      <c r="B917" s="334"/>
      <c r="C917" s="335"/>
      <c r="D917" s="336"/>
      <c r="E917" s="336"/>
      <c r="F917" s="335"/>
      <c r="G917" s="335"/>
      <c r="H917" s="335"/>
      <c r="I917" s="335"/>
      <c r="J917" s="335"/>
      <c r="K917" s="335"/>
      <c r="L917" s="335"/>
      <c r="M917" s="335"/>
      <c r="N917" s="335"/>
      <c r="O917" s="335"/>
      <c r="P917" s="335"/>
      <c r="Q917" s="335"/>
      <c r="R917" s="335"/>
      <c r="S917" s="335"/>
      <c r="T917" s="335"/>
      <c r="U917" s="335"/>
      <c r="V917" s="335"/>
      <c r="W917" s="335"/>
      <c r="X917" s="335"/>
    </row>
    <row r="918" spans="2:24" x14ac:dyDescent="0.35">
      <c r="B918" s="334"/>
      <c r="C918" s="335"/>
      <c r="D918" s="336"/>
      <c r="E918" s="336"/>
      <c r="F918" s="335"/>
      <c r="G918" s="335"/>
      <c r="H918" s="335"/>
      <c r="I918" s="335"/>
      <c r="J918" s="335"/>
      <c r="K918" s="335"/>
      <c r="L918" s="335"/>
      <c r="M918" s="335"/>
      <c r="N918" s="335"/>
      <c r="O918" s="335"/>
      <c r="P918" s="335"/>
      <c r="Q918" s="335"/>
      <c r="R918" s="335"/>
      <c r="S918" s="335"/>
      <c r="T918" s="335"/>
      <c r="U918" s="335"/>
      <c r="V918" s="335"/>
      <c r="W918" s="335"/>
      <c r="X918" s="335"/>
    </row>
    <row r="919" spans="2:24" x14ac:dyDescent="0.35">
      <c r="B919" s="334"/>
      <c r="C919" s="335"/>
      <c r="D919" s="336"/>
      <c r="E919" s="336"/>
      <c r="F919" s="335"/>
      <c r="G919" s="335"/>
      <c r="H919" s="335"/>
      <c r="I919" s="335"/>
      <c r="J919" s="335"/>
      <c r="K919" s="335"/>
      <c r="L919" s="335"/>
      <c r="M919" s="335"/>
      <c r="N919" s="335"/>
      <c r="O919" s="335"/>
      <c r="P919" s="335"/>
      <c r="Q919" s="335"/>
      <c r="R919" s="335"/>
      <c r="S919" s="335"/>
      <c r="T919" s="335"/>
      <c r="U919" s="335"/>
      <c r="V919" s="335"/>
      <c r="W919" s="335"/>
      <c r="X919" s="335"/>
    </row>
    <row r="920" spans="2:24" x14ac:dyDescent="0.35">
      <c r="B920" s="334"/>
      <c r="C920" s="335"/>
      <c r="D920" s="336"/>
      <c r="E920" s="336"/>
      <c r="F920" s="335"/>
      <c r="G920" s="335"/>
      <c r="H920" s="335"/>
      <c r="I920" s="335"/>
      <c r="J920" s="335"/>
      <c r="K920" s="335"/>
      <c r="L920" s="335"/>
      <c r="M920" s="335"/>
      <c r="N920" s="335"/>
      <c r="O920" s="335"/>
      <c r="P920" s="335"/>
      <c r="Q920" s="335"/>
      <c r="R920" s="335"/>
      <c r="S920" s="335"/>
      <c r="T920" s="335"/>
      <c r="U920" s="335"/>
      <c r="V920" s="335"/>
      <c r="W920" s="335"/>
      <c r="X920" s="335"/>
    </row>
    <row r="921" spans="2:24" x14ac:dyDescent="0.35">
      <c r="B921" s="334"/>
      <c r="C921" s="335"/>
      <c r="D921" s="336"/>
      <c r="E921" s="336"/>
      <c r="F921" s="335"/>
      <c r="G921" s="335"/>
      <c r="H921" s="335"/>
      <c r="I921" s="335"/>
      <c r="J921" s="335"/>
      <c r="K921" s="335"/>
      <c r="L921" s="335"/>
      <c r="M921" s="335"/>
      <c r="N921" s="335"/>
      <c r="O921" s="335"/>
      <c r="P921" s="335"/>
      <c r="Q921" s="335"/>
      <c r="R921" s="335"/>
      <c r="S921" s="335"/>
      <c r="T921" s="335"/>
      <c r="U921" s="335"/>
      <c r="V921" s="335"/>
      <c r="W921" s="335"/>
      <c r="X921" s="335"/>
    </row>
    <row r="922" spans="2:24" x14ac:dyDescent="0.35">
      <c r="B922" s="334"/>
      <c r="C922" s="335"/>
      <c r="D922" s="336"/>
      <c r="E922" s="336"/>
      <c r="F922" s="335"/>
      <c r="G922" s="335"/>
      <c r="H922" s="335"/>
      <c r="I922" s="335"/>
      <c r="J922" s="335"/>
      <c r="K922" s="335"/>
      <c r="L922" s="335"/>
      <c r="M922" s="335"/>
      <c r="N922" s="335"/>
      <c r="O922" s="335"/>
      <c r="P922" s="335"/>
      <c r="Q922" s="335"/>
      <c r="R922" s="335"/>
      <c r="S922" s="335"/>
      <c r="T922" s="335"/>
      <c r="U922" s="335"/>
      <c r="V922" s="335"/>
      <c r="W922" s="335"/>
      <c r="X922" s="335"/>
    </row>
    <row r="923" spans="2:24" x14ac:dyDescent="0.35">
      <c r="B923" s="334"/>
      <c r="C923" s="335"/>
      <c r="D923" s="336"/>
      <c r="E923" s="336"/>
      <c r="F923" s="335"/>
      <c r="G923" s="335"/>
      <c r="H923" s="335"/>
      <c r="I923" s="335"/>
      <c r="J923" s="335"/>
      <c r="K923" s="335"/>
      <c r="L923" s="335"/>
      <c r="M923" s="335"/>
      <c r="N923" s="335"/>
      <c r="O923" s="335"/>
      <c r="P923" s="335"/>
      <c r="Q923" s="335"/>
      <c r="R923" s="335"/>
      <c r="S923" s="335"/>
      <c r="T923" s="335"/>
      <c r="U923" s="335"/>
      <c r="V923" s="335"/>
      <c r="W923" s="335"/>
      <c r="X923" s="335"/>
    </row>
    <row r="924" spans="2:24" x14ac:dyDescent="0.35">
      <c r="B924" s="334"/>
      <c r="C924" s="335"/>
      <c r="D924" s="336"/>
      <c r="E924" s="336"/>
      <c r="F924" s="335"/>
      <c r="G924" s="335"/>
      <c r="H924" s="335"/>
      <c r="I924" s="335"/>
      <c r="J924" s="335"/>
      <c r="K924" s="335"/>
      <c r="L924" s="335"/>
      <c r="M924" s="335"/>
      <c r="N924" s="335"/>
      <c r="O924" s="335"/>
      <c r="P924" s="335"/>
      <c r="Q924" s="335"/>
      <c r="R924" s="335"/>
      <c r="S924" s="335"/>
      <c r="T924" s="335"/>
      <c r="U924" s="335"/>
      <c r="V924" s="335"/>
      <c r="W924" s="335"/>
      <c r="X924" s="335"/>
    </row>
    <row r="925" spans="2:24" x14ac:dyDescent="0.35">
      <c r="B925" s="334"/>
      <c r="C925" s="335"/>
      <c r="D925" s="336"/>
      <c r="E925" s="336"/>
      <c r="F925" s="335"/>
      <c r="G925" s="335"/>
      <c r="H925" s="335"/>
      <c r="I925" s="335"/>
      <c r="J925" s="335"/>
      <c r="K925" s="335"/>
      <c r="L925" s="335"/>
      <c r="M925" s="335"/>
      <c r="N925" s="335"/>
      <c r="O925" s="335"/>
      <c r="P925" s="335"/>
      <c r="Q925" s="335"/>
      <c r="R925" s="335"/>
      <c r="S925" s="335"/>
      <c r="T925" s="335"/>
      <c r="U925" s="335"/>
      <c r="V925" s="335"/>
      <c r="W925" s="335"/>
      <c r="X925" s="335"/>
    </row>
    <row r="926" spans="2:24" x14ac:dyDescent="0.35">
      <c r="B926" s="334"/>
      <c r="C926" s="335"/>
      <c r="D926" s="336"/>
      <c r="E926" s="336"/>
      <c r="F926" s="335"/>
      <c r="G926" s="335"/>
      <c r="H926" s="335"/>
      <c r="I926" s="335"/>
      <c r="J926" s="335"/>
      <c r="K926" s="335"/>
      <c r="L926" s="335"/>
      <c r="M926" s="335"/>
      <c r="N926" s="335"/>
      <c r="O926" s="335"/>
      <c r="P926" s="335"/>
      <c r="Q926" s="335"/>
      <c r="R926" s="335"/>
      <c r="S926" s="335"/>
      <c r="T926" s="335"/>
      <c r="U926" s="335"/>
      <c r="V926" s="335"/>
      <c r="W926" s="335"/>
      <c r="X926" s="335"/>
    </row>
    <row r="927" spans="2:24" x14ac:dyDescent="0.35">
      <c r="B927" s="334"/>
      <c r="C927" s="335"/>
      <c r="D927" s="336"/>
      <c r="E927" s="336"/>
      <c r="F927" s="335"/>
      <c r="G927" s="335"/>
      <c r="H927" s="335"/>
      <c r="I927" s="335"/>
      <c r="J927" s="335"/>
      <c r="K927" s="335"/>
      <c r="L927" s="335"/>
      <c r="M927" s="335"/>
      <c r="N927" s="335"/>
      <c r="O927" s="335"/>
      <c r="P927" s="335"/>
      <c r="Q927" s="335"/>
      <c r="R927" s="335"/>
      <c r="S927" s="335"/>
      <c r="T927" s="335"/>
      <c r="U927" s="335"/>
      <c r="V927" s="335"/>
      <c r="W927" s="335"/>
      <c r="X927" s="335"/>
    </row>
    <row r="928" spans="2:24" x14ac:dyDescent="0.35">
      <c r="B928" s="334"/>
      <c r="C928" s="335"/>
      <c r="D928" s="336"/>
      <c r="E928" s="336"/>
      <c r="F928" s="335"/>
      <c r="G928" s="335"/>
      <c r="H928" s="335"/>
      <c r="I928" s="335"/>
      <c r="J928" s="335"/>
      <c r="K928" s="335"/>
      <c r="L928" s="335"/>
      <c r="M928" s="335"/>
      <c r="N928" s="335"/>
      <c r="O928" s="335"/>
      <c r="P928" s="335"/>
      <c r="Q928" s="335"/>
      <c r="R928" s="335"/>
      <c r="S928" s="335"/>
      <c r="T928" s="335"/>
      <c r="U928" s="335"/>
      <c r="V928" s="335"/>
      <c r="W928" s="335"/>
      <c r="X928" s="335"/>
    </row>
    <row r="929" spans="2:24" x14ac:dyDescent="0.35">
      <c r="B929" s="334"/>
      <c r="C929" s="335"/>
      <c r="D929" s="336"/>
      <c r="E929" s="336"/>
      <c r="F929" s="335"/>
      <c r="G929" s="335"/>
      <c r="H929" s="335"/>
      <c r="I929" s="335"/>
      <c r="J929" s="335"/>
      <c r="K929" s="335"/>
      <c r="L929" s="335"/>
      <c r="M929" s="335"/>
      <c r="N929" s="335"/>
      <c r="O929" s="335"/>
      <c r="P929" s="335"/>
      <c r="Q929" s="335"/>
      <c r="R929" s="335"/>
      <c r="S929" s="335"/>
      <c r="T929" s="335"/>
      <c r="U929" s="335"/>
      <c r="V929" s="335"/>
      <c r="W929" s="335"/>
      <c r="X929" s="335"/>
    </row>
    <row r="930" spans="2:24" x14ac:dyDescent="0.35">
      <c r="B930" s="334"/>
      <c r="C930" s="335"/>
      <c r="D930" s="336"/>
      <c r="E930" s="336"/>
      <c r="F930" s="335"/>
      <c r="G930" s="335"/>
      <c r="H930" s="335"/>
      <c r="I930" s="335"/>
      <c r="J930" s="335"/>
      <c r="K930" s="335"/>
      <c r="L930" s="335"/>
      <c r="M930" s="335"/>
      <c r="N930" s="335"/>
      <c r="O930" s="335"/>
      <c r="P930" s="335"/>
      <c r="Q930" s="335"/>
      <c r="R930" s="335"/>
      <c r="S930" s="335"/>
      <c r="T930" s="335"/>
      <c r="U930" s="335"/>
      <c r="V930" s="335"/>
      <c r="W930" s="335"/>
      <c r="X930" s="335"/>
    </row>
    <row r="931" spans="2:24" x14ac:dyDescent="0.35">
      <c r="B931" s="334"/>
      <c r="C931" s="335"/>
      <c r="D931" s="336"/>
      <c r="E931" s="336"/>
      <c r="F931" s="335"/>
      <c r="G931" s="335"/>
      <c r="H931" s="335"/>
      <c r="I931" s="335"/>
      <c r="J931" s="335"/>
      <c r="K931" s="335"/>
      <c r="L931" s="335"/>
      <c r="M931" s="335"/>
      <c r="N931" s="335"/>
      <c r="O931" s="335"/>
      <c r="P931" s="335"/>
      <c r="Q931" s="335"/>
      <c r="R931" s="335"/>
      <c r="S931" s="335"/>
      <c r="T931" s="335"/>
      <c r="U931" s="335"/>
      <c r="V931" s="335"/>
      <c r="W931" s="335"/>
      <c r="X931" s="335"/>
    </row>
    <row r="932" spans="2:24" x14ac:dyDescent="0.35">
      <c r="B932" s="334"/>
      <c r="C932" s="335"/>
      <c r="D932" s="336"/>
      <c r="E932" s="336"/>
      <c r="F932" s="335"/>
      <c r="G932" s="335"/>
      <c r="H932" s="335"/>
      <c r="I932" s="335"/>
      <c r="J932" s="335"/>
      <c r="K932" s="335"/>
      <c r="L932" s="335"/>
      <c r="M932" s="335"/>
      <c r="N932" s="335"/>
      <c r="O932" s="335"/>
      <c r="P932" s="335"/>
      <c r="Q932" s="335"/>
      <c r="R932" s="335"/>
      <c r="S932" s="335"/>
      <c r="T932" s="335"/>
      <c r="U932" s="335"/>
      <c r="V932" s="335"/>
      <c r="W932" s="335"/>
      <c r="X932" s="335"/>
    </row>
    <row r="933" spans="2:24" x14ac:dyDescent="0.35">
      <c r="B933" s="334"/>
      <c r="C933" s="335"/>
      <c r="D933" s="336"/>
      <c r="E933" s="336"/>
      <c r="F933" s="335"/>
      <c r="G933" s="335"/>
      <c r="H933" s="335"/>
      <c r="I933" s="335"/>
      <c r="J933" s="335"/>
      <c r="K933" s="335"/>
      <c r="L933" s="335"/>
      <c r="M933" s="335"/>
      <c r="N933" s="335"/>
      <c r="O933" s="335"/>
      <c r="P933" s="335"/>
      <c r="Q933" s="335"/>
      <c r="R933" s="335"/>
      <c r="S933" s="335"/>
      <c r="T933" s="335"/>
      <c r="U933" s="335"/>
      <c r="V933" s="335"/>
      <c r="W933" s="335"/>
      <c r="X933" s="335"/>
    </row>
    <row r="934" spans="2:24" x14ac:dyDescent="0.35">
      <c r="B934" s="334"/>
      <c r="C934" s="335"/>
      <c r="D934" s="336"/>
      <c r="E934" s="336"/>
      <c r="F934" s="335"/>
      <c r="G934" s="335"/>
      <c r="H934" s="335"/>
      <c r="I934" s="335"/>
      <c r="J934" s="335"/>
      <c r="K934" s="335"/>
      <c r="L934" s="335"/>
      <c r="M934" s="335"/>
      <c r="N934" s="335"/>
      <c r="O934" s="335"/>
      <c r="P934" s="335"/>
      <c r="Q934" s="335"/>
      <c r="R934" s="335"/>
      <c r="S934" s="335"/>
      <c r="T934" s="335"/>
      <c r="U934" s="335"/>
      <c r="V934" s="335"/>
      <c r="W934" s="335"/>
      <c r="X934" s="335"/>
    </row>
    <row r="935" spans="2:24" x14ac:dyDescent="0.35">
      <c r="B935" s="334"/>
      <c r="C935" s="335"/>
      <c r="D935" s="336"/>
      <c r="E935" s="336"/>
      <c r="F935" s="335"/>
      <c r="G935" s="335"/>
      <c r="H935" s="335"/>
      <c r="I935" s="335"/>
      <c r="J935" s="335"/>
      <c r="K935" s="335"/>
      <c r="L935" s="335"/>
      <c r="M935" s="335"/>
      <c r="N935" s="335"/>
      <c r="O935" s="335"/>
      <c r="P935" s="335"/>
      <c r="Q935" s="335"/>
      <c r="R935" s="335"/>
      <c r="S935" s="335"/>
      <c r="T935" s="335"/>
      <c r="U935" s="335"/>
      <c r="V935" s="335"/>
      <c r="W935" s="335"/>
      <c r="X935" s="335"/>
    </row>
    <row r="936" spans="2:24" x14ac:dyDescent="0.35">
      <c r="B936" s="334"/>
      <c r="C936" s="335"/>
      <c r="D936" s="336"/>
      <c r="E936" s="336"/>
      <c r="F936" s="335"/>
      <c r="G936" s="335"/>
      <c r="H936" s="335"/>
      <c r="I936" s="335"/>
      <c r="J936" s="335"/>
      <c r="K936" s="335"/>
      <c r="L936" s="335"/>
      <c r="M936" s="335"/>
      <c r="N936" s="335"/>
      <c r="O936" s="335"/>
      <c r="P936" s="335"/>
      <c r="Q936" s="335"/>
      <c r="R936" s="335"/>
      <c r="S936" s="335"/>
      <c r="T936" s="335"/>
      <c r="U936" s="335"/>
      <c r="V936" s="335"/>
      <c r="W936" s="335"/>
      <c r="X936" s="335"/>
    </row>
    <row r="937" spans="2:24" x14ac:dyDescent="0.35">
      <c r="B937" s="334"/>
      <c r="C937" s="335"/>
      <c r="D937" s="336"/>
      <c r="E937" s="336"/>
      <c r="F937" s="335"/>
      <c r="G937" s="335"/>
      <c r="H937" s="335"/>
      <c r="I937" s="335"/>
      <c r="J937" s="335"/>
      <c r="K937" s="335"/>
      <c r="L937" s="335"/>
      <c r="M937" s="335"/>
      <c r="N937" s="335"/>
      <c r="O937" s="335"/>
      <c r="P937" s="335"/>
      <c r="Q937" s="335"/>
      <c r="R937" s="335"/>
      <c r="S937" s="335"/>
      <c r="T937" s="335"/>
      <c r="U937" s="335"/>
      <c r="V937" s="335"/>
      <c r="W937" s="335"/>
      <c r="X937" s="335"/>
    </row>
    <row r="938" spans="2:24" x14ac:dyDescent="0.35">
      <c r="B938" s="334"/>
      <c r="C938" s="335"/>
      <c r="D938" s="336"/>
      <c r="E938" s="336"/>
      <c r="F938" s="335"/>
      <c r="G938" s="335"/>
      <c r="H938" s="335"/>
      <c r="I938" s="335"/>
      <c r="J938" s="335"/>
      <c r="K938" s="335"/>
      <c r="L938" s="335"/>
      <c r="M938" s="335"/>
      <c r="N938" s="335"/>
      <c r="O938" s="335"/>
      <c r="P938" s="335"/>
      <c r="Q938" s="335"/>
      <c r="R938" s="335"/>
      <c r="S938" s="335"/>
      <c r="T938" s="335"/>
      <c r="U938" s="335"/>
      <c r="V938" s="335"/>
      <c r="W938" s="335"/>
      <c r="X938" s="335"/>
    </row>
    <row r="939" spans="2:24" x14ac:dyDescent="0.35">
      <c r="B939" s="334"/>
      <c r="C939" s="335"/>
      <c r="D939" s="336"/>
      <c r="E939" s="336"/>
      <c r="F939" s="335"/>
      <c r="G939" s="335"/>
      <c r="H939" s="335"/>
      <c r="I939" s="335"/>
      <c r="J939" s="335"/>
      <c r="K939" s="335"/>
      <c r="L939" s="335"/>
      <c r="M939" s="335"/>
      <c r="N939" s="335"/>
      <c r="O939" s="335"/>
      <c r="P939" s="335"/>
      <c r="Q939" s="335"/>
      <c r="R939" s="335"/>
      <c r="S939" s="335"/>
      <c r="T939" s="335"/>
      <c r="U939" s="335"/>
      <c r="V939" s="335"/>
      <c r="W939" s="335"/>
      <c r="X939" s="335"/>
    </row>
    <row r="940" spans="2:24" x14ac:dyDescent="0.35">
      <c r="B940" s="334"/>
      <c r="C940" s="335"/>
      <c r="D940" s="336"/>
      <c r="E940" s="336"/>
      <c r="F940" s="335"/>
      <c r="G940" s="335"/>
      <c r="H940" s="335"/>
      <c r="I940" s="335"/>
      <c r="J940" s="335"/>
      <c r="K940" s="335"/>
      <c r="L940" s="335"/>
      <c r="M940" s="335"/>
      <c r="N940" s="335"/>
      <c r="O940" s="335"/>
      <c r="P940" s="335"/>
      <c r="Q940" s="335"/>
      <c r="R940" s="335"/>
      <c r="S940" s="335"/>
      <c r="T940" s="335"/>
      <c r="U940" s="335"/>
      <c r="V940" s="335"/>
      <c r="W940" s="335"/>
      <c r="X940" s="335"/>
    </row>
    <row r="941" spans="2:24" x14ac:dyDescent="0.35">
      <c r="B941" s="334"/>
      <c r="C941" s="335"/>
      <c r="D941" s="336"/>
      <c r="E941" s="336"/>
      <c r="F941" s="335"/>
      <c r="G941" s="335"/>
      <c r="H941" s="335"/>
      <c r="I941" s="335"/>
      <c r="J941" s="335"/>
      <c r="K941" s="335"/>
      <c r="L941" s="335"/>
      <c r="M941" s="335"/>
      <c r="N941" s="335"/>
      <c r="O941" s="335"/>
      <c r="P941" s="335"/>
      <c r="Q941" s="335"/>
      <c r="R941" s="335"/>
      <c r="S941" s="335"/>
      <c r="T941" s="335"/>
      <c r="U941" s="335"/>
      <c r="V941" s="335"/>
      <c r="W941" s="335"/>
      <c r="X941" s="335"/>
    </row>
    <row r="942" spans="2:24" x14ac:dyDescent="0.35">
      <c r="B942" s="334"/>
      <c r="C942" s="335"/>
      <c r="D942" s="336"/>
      <c r="E942" s="336"/>
      <c r="F942" s="335"/>
      <c r="G942" s="335"/>
      <c r="H942" s="335"/>
      <c r="I942" s="335"/>
      <c r="J942" s="335"/>
      <c r="K942" s="335"/>
      <c r="L942" s="335"/>
      <c r="M942" s="335"/>
      <c r="N942" s="335"/>
      <c r="O942" s="335"/>
      <c r="P942" s="335"/>
      <c r="Q942" s="335"/>
      <c r="R942" s="335"/>
      <c r="S942" s="335"/>
      <c r="T942" s="335"/>
      <c r="U942" s="335"/>
      <c r="V942" s="335"/>
      <c r="W942" s="335"/>
      <c r="X942" s="335"/>
    </row>
    <row r="943" spans="2:24" x14ac:dyDescent="0.35">
      <c r="B943" s="334"/>
      <c r="C943" s="335"/>
      <c r="D943" s="336"/>
      <c r="E943" s="336"/>
      <c r="F943" s="335"/>
      <c r="G943" s="335"/>
      <c r="H943" s="335"/>
      <c r="I943" s="335"/>
      <c r="J943" s="335"/>
      <c r="K943" s="335"/>
      <c r="L943" s="335"/>
      <c r="M943" s="335"/>
      <c r="N943" s="335"/>
      <c r="O943" s="335"/>
      <c r="P943" s="335"/>
      <c r="Q943" s="335"/>
      <c r="R943" s="335"/>
      <c r="S943" s="335"/>
      <c r="T943" s="335"/>
      <c r="U943" s="335"/>
      <c r="V943" s="335"/>
      <c r="W943" s="335"/>
      <c r="X943" s="335"/>
    </row>
    <row r="944" spans="2:24" x14ac:dyDescent="0.35">
      <c r="B944" s="334"/>
      <c r="C944" s="335"/>
      <c r="D944" s="336"/>
      <c r="E944" s="336"/>
      <c r="F944" s="335"/>
      <c r="G944" s="335"/>
      <c r="H944" s="335"/>
      <c r="I944" s="335"/>
      <c r="J944" s="335"/>
      <c r="K944" s="335"/>
      <c r="L944" s="335"/>
      <c r="M944" s="335"/>
      <c r="N944" s="335"/>
      <c r="O944" s="335"/>
      <c r="P944" s="335"/>
      <c r="Q944" s="335"/>
      <c r="R944" s="335"/>
      <c r="S944" s="335"/>
      <c r="T944" s="335"/>
      <c r="U944" s="335"/>
      <c r="V944" s="335"/>
      <c r="W944" s="335"/>
      <c r="X944" s="335"/>
    </row>
    <row r="945" spans="2:24" x14ac:dyDescent="0.35">
      <c r="B945" s="334"/>
      <c r="C945" s="335"/>
      <c r="D945" s="336"/>
      <c r="E945" s="336"/>
      <c r="F945" s="335"/>
      <c r="G945" s="335"/>
      <c r="H945" s="335"/>
      <c r="I945" s="335"/>
      <c r="J945" s="335"/>
      <c r="K945" s="335"/>
      <c r="L945" s="335"/>
      <c r="M945" s="335"/>
      <c r="N945" s="335"/>
      <c r="O945" s="335"/>
      <c r="P945" s="335"/>
      <c r="Q945" s="335"/>
      <c r="R945" s="335"/>
      <c r="S945" s="335"/>
      <c r="T945" s="335"/>
      <c r="U945" s="335"/>
      <c r="V945" s="335"/>
      <c r="W945" s="335"/>
      <c r="X945" s="335"/>
    </row>
    <row r="946" spans="2:24" x14ac:dyDescent="0.35">
      <c r="B946" s="334"/>
      <c r="C946" s="335"/>
      <c r="D946" s="336"/>
      <c r="E946" s="336"/>
      <c r="F946" s="335"/>
      <c r="G946" s="335"/>
      <c r="H946" s="335"/>
      <c r="I946" s="335"/>
      <c r="J946" s="335"/>
      <c r="K946" s="335"/>
      <c r="L946" s="335"/>
      <c r="M946" s="335"/>
      <c r="N946" s="335"/>
      <c r="O946" s="335"/>
      <c r="P946" s="335"/>
      <c r="Q946" s="335"/>
      <c r="R946" s="335"/>
      <c r="S946" s="335"/>
      <c r="T946" s="335"/>
      <c r="U946" s="335"/>
      <c r="V946" s="335"/>
      <c r="W946" s="335"/>
      <c r="X946" s="335"/>
    </row>
    <row r="947" spans="2:24" x14ac:dyDescent="0.35">
      <c r="B947" s="334"/>
      <c r="C947" s="335"/>
      <c r="D947" s="336"/>
      <c r="E947" s="336"/>
      <c r="F947" s="335"/>
      <c r="G947" s="335"/>
      <c r="H947" s="335"/>
      <c r="I947" s="335"/>
      <c r="J947" s="335"/>
      <c r="K947" s="335"/>
      <c r="L947" s="335"/>
      <c r="M947" s="335"/>
      <c r="N947" s="335"/>
      <c r="O947" s="335"/>
      <c r="P947" s="335"/>
      <c r="Q947" s="335"/>
      <c r="R947" s="335"/>
      <c r="S947" s="335"/>
      <c r="T947" s="335"/>
      <c r="U947" s="335"/>
      <c r="V947" s="335"/>
      <c r="W947" s="335"/>
      <c r="X947" s="335"/>
    </row>
    <row r="948" spans="2:24" x14ac:dyDescent="0.35">
      <c r="B948" s="334"/>
      <c r="C948" s="335"/>
      <c r="D948" s="336"/>
      <c r="E948" s="336"/>
      <c r="F948" s="335"/>
      <c r="G948" s="335"/>
      <c r="H948" s="335"/>
      <c r="I948" s="335"/>
      <c r="J948" s="335"/>
      <c r="K948" s="335"/>
      <c r="L948" s="335"/>
      <c r="M948" s="335"/>
      <c r="N948" s="335"/>
      <c r="O948" s="335"/>
      <c r="P948" s="335"/>
      <c r="Q948" s="335"/>
      <c r="R948" s="335"/>
      <c r="S948" s="335"/>
      <c r="T948" s="335"/>
      <c r="U948" s="335"/>
      <c r="V948" s="335"/>
      <c r="W948" s="335"/>
      <c r="X948" s="335"/>
    </row>
    <row r="949" spans="2:24" x14ac:dyDescent="0.35">
      <c r="B949" s="334"/>
      <c r="C949" s="335"/>
      <c r="D949" s="336"/>
      <c r="E949" s="336"/>
      <c r="F949" s="335"/>
      <c r="G949" s="335"/>
      <c r="H949" s="335"/>
      <c r="I949" s="335"/>
      <c r="J949" s="335"/>
      <c r="K949" s="335"/>
      <c r="L949" s="335"/>
      <c r="M949" s="335"/>
      <c r="N949" s="335"/>
      <c r="O949" s="335"/>
      <c r="P949" s="335"/>
      <c r="Q949" s="335"/>
      <c r="R949" s="335"/>
      <c r="S949" s="335"/>
      <c r="T949" s="335"/>
      <c r="U949" s="335"/>
      <c r="V949" s="335"/>
      <c r="W949" s="335"/>
      <c r="X949" s="335"/>
    </row>
    <row r="950" spans="2:24" x14ac:dyDescent="0.35">
      <c r="B950" s="334"/>
      <c r="C950" s="335"/>
      <c r="D950" s="336"/>
      <c r="E950" s="336"/>
      <c r="F950" s="335"/>
      <c r="G950" s="335"/>
      <c r="H950" s="335"/>
      <c r="I950" s="335"/>
      <c r="J950" s="335"/>
      <c r="K950" s="335"/>
      <c r="L950" s="335"/>
      <c r="M950" s="335"/>
      <c r="N950" s="335"/>
      <c r="O950" s="335"/>
      <c r="P950" s="335"/>
      <c r="Q950" s="335"/>
      <c r="R950" s="335"/>
      <c r="S950" s="335"/>
      <c r="T950" s="335"/>
      <c r="U950" s="335"/>
      <c r="V950" s="335"/>
      <c r="W950" s="335"/>
      <c r="X950" s="335"/>
    </row>
    <row r="951" spans="2:24" x14ac:dyDescent="0.35">
      <c r="B951" s="334"/>
      <c r="C951" s="335"/>
      <c r="D951" s="336"/>
      <c r="E951" s="336"/>
      <c r="F951" s="335"/>
      <c r="G951" s="335"/>
      <c r="H951" s="335"/>
      <c r="I951" s="335"/>
      <c r="J951" s="335"/>
      <c r="K951" s="335"/>
      <c r="L951" s="335"/>
      <c r="M951" s="335"/>
      <c r="N951" s="335"/>
      <c r="O951" s="335"/>
      <c r="P951" s="335"/>
      <c r="Q951" s="335"/>
      <c r="R951" s="335"/>
      <c r="S951" s="335"/>
      <c r="T951" s="335"/>
      <c r="U951" s="335"/>
      <c r="V951" s="335"/>
      <c r="W951" s="335"/>
      <c r="X951" s="335"/>
    </row>
    <row r="952" spans="2:24" x14ac:dyDescent="0.35">
      <c r="B952" s="334"/>
      <c r="C952" s="335"/>
      <c r="D952" s="336"/>
      <c r="E952" s="336"/>
      <c r="F952" s="335"/>
      <c r="G952" s="335"/>
      <c r="H952" s="335"/>
      <c r="I952" s="335"/>
      <c r="J952" s="335"/>
      <c r="K952" s="335"/>
      <c r="L952" s="335"/>
      <c r="M952" s="335"/>
      <c r="N952" s="335"/>
      <c r="O952" s="335"/>
      <c r="P952" s="335"/>
      <c r="Q952" s="335"/>
      <c r="R952" s="335"/>
      <c r="S952" s="335"/>
      <c r="T952" s="335"/>
      <c r="U952" s="335"/>
      <c r="V952" s="335"/>
      <c r="W952" s="335"/>
      <c r="X952" s="335"/>
    </row>
    <row r="953" spans="2:24" x14ac:dyDescent="0.35">
      <c r="B953" s="334"/>
      <c r="C953" s="335"/>
      <c r="D953" s="336"/>
      <c r="E953" s="336"/>
      <c r="F953" s="335"/>
      <c r="G953" s="335"/>
      <c r="H953" s="335"/>
      <c r="I953" s="335"/>
      <c r="J953" s="335"/>
      <c r="K953" s="335"/>
      <c r="L953" s="335"/>
      <c r="M953" s="335"/>
      <c r="N953" s="335"/>
      <c r="O953" s="335"/>
      <c r="P953" s="335"/>
      <c r="Q953" s="335"/>
      <c r="R953" s="335"/>
      <c r="S953" s="335"/>
      <c r="T953" s="335"/>
      <c r="U953" s="335"/>
      <c r="V953" s="335"/>
      <c r="W953" s="335"/>
      <c r="X953" s="335"/>
    </row>
    <row r="954" spans="2:24" x14ac:dyDescent="0.35">
      <c r="B954" s="334"/>
      <c r="C954" s="335"/>
      <c r="D954" s="336"/>
      <c r="E954" s="336"/>
      <c r="F954" s="335"/>
      <c r="G954" s="335"/>
      <c r="H954" s="335"/>
      <c r="I954" s="335"/>
      <c r="J954" s="335"/>
      <c r="K954" s="335"/>
      <c r="L954" s="335"/>
      <c r="M954" s="335"/>
      <c r="N954" s="335"/>
      <c r="O954" s="335"/>
      <c r="P954" s="335"/>
      <c r="Q954" s="335"/>
      <c r="R954" s="335"/>
      <c r="S954" s="335"/>
      <c r="T954" s="335"/>
      <c r="U954" s="335"/>
      <c r="V954" s="335"/>
      <c r="W954" s="335"/>
      <c r="X954" s="335"/>
    </row>
    <row r="955" spans="2:24" x14ac:dyDescent="0.35">
      <c r="B955" s="334"/>
      <c r="C955" s="335"/>
      <c r="D955" s="336"/>
      <c r="E955" s="336"/>
      <c r="F955" s="335"/>
      <c r="G955" s="335"/>
      <c r="H955" s="335"/>
      <c r="I955" s="335"/>
      <c r="J955" s="335"/>
      <c r="K955" s="335"/>
      <c r="L955" s="335"/>
      <c r="M955" s="335"/>
      <c r="N955" s="335"/>
      <c r="O955" s="335"/>
      <c r="P955" s="335"/>
      <c r="Q955" s="335"/>
      <c r="R955" s="335"/>
      <c r="S955" s="335"/>
      <c r="T955" s="335"/>
      <c r="U955" s="335"/>
      <c r="V955" s="335"/>
      <c r="W955" s="335"/>
      <c r="X955" s="335"/>
    </row>
    <row r="956" spans="2:24" x14ac:dyDescent="0.35">
      <c r="B956" s="334"/>
      <c r="C956" s="335"/>
      <c r="D956" s="336"/>
      <c r="E956" s="336"/>
      <c r="F956" s="335"/>
      <c r="G956" s="335"/>
      <c r="H956" s="335"/>
      <c r="I956" s="335"/>
      <c r="J956" s="335"/>
      <c r="K956" s="335"/>
      <c r="L956" s="335"/>
      <c r="M956" s="335"/>
      <c r="N956" s="335"/>
      <c r="O956" s="335"/>
      <c r="P956" s="335"/>
      <c r="Q956" s="335"/>
      <c r="R956" s="335"/>
      <c r="S956" s="335"/>
      <c r="T956" s="335"/>
      <c r="U956" s="335"/>
      <c r="V956" s="335"/>
      <c r="W956" s="335"/>
      <c r="X956" s="335"/>
    </row>
    <row r="957" spans="2:24" x14ac:dyDescent="0.35">
      <c r="B957" s="334"/>
      <c r="C957" s="335"/>
      <c r="D957" s="336"/>
      <c r="E957" s="336"/>
      <c r="F957" s="335"/>
      <c r="G957" s="335"/>
      <c r="H957" s="335"/>
      <c r="I957" s="335"/>
      <c r="J957" s="335"/>
      <c r="K957" s="335"/>
      <c r="L957" s="335"/>
      <c r="M957" s="335"/>
      <c r="N957" s="335"/>
      <c r="O957" s="335"/>
      <c r="P957" s="335"/>
      <c r="Q957" s="335"/>
      <c r="R957" s="335"/>
      <c r="S957" s="335"/>
      <c r="T957" s="335"/>
      <c r="U957" s="335"/>
      <c r="V957" s="335"/>
      <c r="W957" s="335"/>
      <c r="X957" s="335"/>
    </row>
    <row r="958" spans="2:24" x14ac:dyDescent="0.35">
      <c r="B958" s="334"/>
      <c r="C958" s="335"/>
      <c r="D958" s="336"/>
      <c r="E958" s="336"/>
      <c r="F958" s="335"/>
      <c r="G958" s="335"/>
      <c r="H958" s="335"/>
      <c r="I958" s="335"/>
      <c r="J958" s="335"/>
      <c r="K958" s="335"/>
      <c r="L958" s="335"/>
      <c r="M958" s="335"/>
      <c r="N958" s="335"/>
      <c r="O958" s="335"/>
      <c r="P958" s="335"/>
      <c r="Q958" s="335"/>
      <c r="R958" s="335"/>
      <c r="S958" s="335"/>
      <c r="T958" s="335"/>
      <c r="U958" s="335"/>
      <c r="V958" s="335"/>
      <c r="W958" s="335"/>
      <c r="X958" s="335"/>
    </row>
    <row r="959" spans="2:24" x14ac:dyDescent="0.35">
      <c r="B959" s="334"/>
      <c r="C959" s="335"/>
      <c r="D959" s="336"/>
      <c r="E959" s="336"/>
      <c r="F959" s="335"/>
      <c r="G959" s="335"/>
      <c r="H959" s="335"/>
      <c r="I959" s="335"/>
      <c r="J959" s="335"/>
      <c r="K959" s="335"/>
      <c r="L959" s="335"/>
      <c r="M959" s="335"/>
      <c r="N959" s="335"/>
      <c r="O959" s="335"/>
      <c r="P959" s="335"/>
      <c r="Q959" s="335"/>
      <c r="R959" s="335"/>
      <c r="S959" s="335"/>
      <c r="T959" s="335"/>
      <c r="U959" s="335"/>
      <c r="V959" s="335"/>
      <c r="W959" s="335"/>
      <c r="X959" s="335"/>
    </row>
    <row r="960" spans="2:24" x14ac:dyDescent="0.35">
      <c r="B960" s="334"/>
      <c r="C960" s="335"/>
      <c r="D960" s="336"/>
      <c r="E960" s="336"/>
      <c r="F960" s="335"/>
      <c r="G960" s="335"/>
      <c r="H960" s="335"/>
      <c r="I960" s="335"/>
      <c r="J960" s="335"/>
      <c r="K960" s="335"/>
      <c r="L960" s="335"/>
      <c r="M960" s="335"/>
      <c r="N960" s="335"/>
      <c r="O960" s="335"/>
      <c r="P960" s="335"/>
      <c r="Q960" s="335"/>
      <c r="R960" s="335"/>
      <c r="S960" s="335"/>
      <c r="T960" s="335"/>
      <c r="U960" s="335"/>
      <c r="V960" s="335"/>
      <c r="W960" s="335"/>
      <c r="X960" s="335"/>
    </row>
    <row r="961" spans="2:24" x14ac:dyDescent="0.35">
      <c r="B961" s="334"/>
      <c r="C961" s="335"/>
      <c r="D961" s="336"/>
      <c r="E961" s="336"/>
      <c r="F961" s="335"/>
      <c r="G961" s="335"/>
      <c r="H961" s="335"/>
      <c r="I961" s="335"/>
      <c r="J961" s="335"/>
      <c r="K961" s="335"/>
      <c r="L961" s="335"/>
      <c r="M961" s="335"/>
      <c r="N961" s="335"/>
      <c r="O961" s="335"/>
      <c r="P961" s="335"/>
      <c r="Q961" s="335"/>
      <c r="R961" s="335"/>
      <c r="S961" s="335"/>
      <c r="T961" s="335"/>
      <c r="U961" s="335"/>
      <c r="V961" s="335"/>
      <c r="W961" s="335"/>
      <c r="X961" s="335"/>
    </row>
    <row r="962" spans="2:24" x14ac:dyDescent="0.35">
      <c r="B962" s="334"/>
      <c r="C962" s="335"/>
      <c r="D962" s="336"/>
      <c r="E962" s="336"/>
      <c r="F962" s="335"/>
      <c r="G962" s="335"/>
      <c r="H962" s="335"/>
      <c r="I962" s="335"/>
      <c r="J962" s="335"/>
      <c r="K962" s="335"/>
      <c r="L962" s="335"/>
      <c r="M962" s="335"/>
      <c r="N962" s="335"/>
      <c r="O962" s="335"/>
      <c r="P962" s="335"/>
      <c r="Q962" s="335"/>
      <c r="R962" s="335"/>
      <c r="S962" s="335"/>
      <c r="T962" s="335"/>
      <c r="U962" s="335"/>
      <c r="V962" s="335"/>
      <c r="W962" s="335"/>
      <c r="X962" s="335"/>
    </row>
    <row r="963" spans="2:24" x14ac:dyDescent="0.35">
      <c r="B963" s="334"/>
      <c r="C963" s="335"/>
      <c r="D963" s="336"/>
      <c r="E963" s="336"/>
      <c r="F963" s="335"/>
      <c r="G963" s="335"/>
      <c r="H963" s="335"/>
      <c r="I963" s="335"/>
      <c r="J963" s="335"/>
      <c r="K963" s="335"/>
      <c r="L963" s="335"/>
      <c r="M963" s="335"/>
      <c r="N963" s="335"/>
      <c r="O963" s="335"/>
      <c r="P963" s="335"/>
      <c r="Q963" s="335"/>
      <c r="R963" s="335"/>
      <c r="S963" s="335"/>
      <c r="T963" s="335"/>
      <c r="U963" s="335"/>
      <c r="V963" s="335"/>
      <c r="W963" s="335"/>
      <c r="X963" s="335"/>
    </row>
    <row r="964" spans="2:24" x14ac:dyDescent="0.35">
      <c r="B964" s="334"/>
      <c r="C964" s="335"/>
      <c r="D964" s="336"/>
      <c r="E964" s="336"/>
      <c r="F964" s="335"/>
      <c r="G964" s="335"/>
      <c r="H964" s="335"/>
      <c r="I964" s="335"/>
      <c r="J964" s="335"/>
      <c r="K964" s="335"/>
      <c r="L964" s="335"/>
      <c r="M964" s="335"/>
      <c r="N964" s="335"/>
      <c r="O964" s="335"/>
      <c r="P964" s="335"/>
      <c r="Q964" s="335"/>
      <c r="R964" s="335"/>
      <c r="S964" s="335"/>
      <c r="T964" s="335"/>
      <c r="U964" s="335"/>
      <c r="V964" s="335"/>
      <c r="W964" s="335"/>
      <c r="X964" s="335"/>
    </row>
    <row r="965" spans="2:24" x14ac:dyDescent="0.35">
      <c r="B965" s="334"/>
      <c r="C965" s="335"/>
      <c r="D965" s="336"/>
      <c r="E965" s="336"/>
      <c r="F965" s="335"/>
      <c r="G965" s="335"/>
      <c r="H965" s="335"/>
      <c r="I965" s="335"/>
      <c r="J965" s="335"/>
      <c r="K965" s="335"/>
      <c r="L965" s="335"/>
      <c r="M965" s="335"/>
      <c r="N965" s="335"/>
      <c r="O965" s="335"/>
      <c r="P965" s="335"/>
      <c r="Q965" s="335"/>
      <c r="R965" s="335"/>
      <c r="S965" s="335"/>
      <c r="T965" s="335"/>
      <c r="U965" s="335"/>
      <c r="V965" s="335"/>
      <c r="W965" s="335"/>
      <c r="X965" s="335"/>
    </row>
    <row r="966" spans="2:24" x14ac:dyDescent="0.35">
      <c r="B966" s="334"/>
      <c r="C966" s="335"/>
      <c r="D966" s="336"/>
      <c r="E966" s="336"/>
      <c r="F966" s="335"/>
      <c r="G966" s="335"/>
      <c r="H966" s="335"/>
      <c r="I966" s="335"/>
      <c r="J966" s="335"/>
      <c r="K966" s="335"/>
      <c r="L966" s="335"/>
      <c r="M966" s="335"/>
      <c r="N966" s="335"/>
      <c r="O966" s="335"/>
      <c r="P966" s="335"/>
      <c r="Q966" s="335"/>
      <c r="R966" s="335"/>
      <c r="S966" s="335"/>
      <c r="T966" s="335"/>
      <c r="U966" s="335"/>
      <c r="V966" s="335"/>
      <c r="W966" s="335"/>
      <c r="X966" s="335"/>
    </row>
    <row r="967" spans="2:24" x14ac:dyDescent="0.35">
      <c r="B967" s="334"/>
      <c r="C967" s="335"/>
      <c r="D967" s="336"/>
      <c r="E967" s="336"/>
      <c r="F967" s="335"/>
      <c r="G967" s="335"/>
      <c r="H967" s="335"/>
      <c r="I967" s="335"/>
      <c r="J967" s="335"/>
      <c r="K967" s="335"/>
      <c r="L967" s="335"/>
      <c r="M967" s="335"/>
      <c r="N967" s="335"/>
      <c r="O967" s="335"/>
      <c r="P967" s="335"/>
      <c r="Q967" s="335"/>
      <c r="R967" s="335"/>
      <c r="S967" s="335"/>
      <c r="T967" s="335"/>
      <c r="U967" s="335"/>
      <c r="V967" s="335"/>
      <c r="W967" s="335"/>
      <c r="X967" s="335"/>
    </row>
    <row r="968" spans="2:24" x14ac:dyDescent="0.35">
      <c r="B968" s="334"/>
      <c r="C968" s="335"/>
      <c r="D968" s="336"/>
      <c r="E968" s="336"/>
      <c r="F968" s="335"/>
      <c r="G968" s="335"/>
      <c r="H968" s="335"/>
      <c r="I968" s="335"/>
      <c r="J968" s="335"/>
      <c r="K968" s="335"/>
      <c r="L968" s="335"/>
      <c r="M968" s="335"/>
      <c r="N968" s="335"/>
      <c r="O968" s="335"/>
      <c r="P968" s="335"/>
      <c r="Q968" s="335"/>
      <c r="R968" s="335"/>
      <c r="S968" s="335"/>
      <c r="T968" s="335"/>
      <c r="U968" s="335"/>
      <c r="V968" s="335"/>
      <c r="W968" s="335"/>
      <c r="X968" s="335"/>
    </row>
    <row r="969" spans="2:24" x14ac:dyDescent="0.35">
      <c r="B969" s="334"/>
      <c r="C969" s="335"/>
      <c r="D969" s="336"/>
      <c r="E969" s="336"/>
      <c r="F969" s="335"/>
      <c r="G969" s="335"/>
      <c r="H969" s="335"/>
      <c r="I969" s="335"/>
      <c r="J969" s="335"/>
      <c r="K969" s="335"/>
      <c r="L969" s="335"/>
      <c r="M969" s="335"/>
      <c r="N969" s="335"/>
      <c r="O969" s="335"/>
      <c r="P969" s="335"/>
      <c r="Q969" s="335"/>
      <c r="R969" s="335"/>
      <c r="S969" s="335"/>
      <c r="T969" s="335"/>
      <c r="U969" s="335"/>
      <c r="V969" s="335"/>
      <c r="W969" s="335"/>
      <c r="X969" s="335"/>
    </row>
    <row r="970" spans="2:24" x14ac:dyDescent="0.35">
      <c r="B970" s="334"/>
      <c r="C970" s="335"/>
      <c r="D970" s="336"/>
      <c r="E970" s="336"/>
      <c r="F970" s="335"/>
      <c r="G970" s="335"/>
      <c r="H970" s="335"/>
      <c r="I970" s="335"/>
      <c r="J970" s="335"/>
      <c r="K970" s="335"/>
      <c r="L970" s="335"/>
      <c r="M970" s="335"/>
      <c r="N970" s="335"/>
      <c r="O970" s="335"/>
      <c r="P970" s="335"/>
      <c r="Q970" s="335"/>
      <c r="R970" s="335"/>
      <c r="S970" s="335"/>
      <c r="T970" s="335"/>
      <c r="U970" s="335"/>
      <c r="V970" s="335"/>
      <c r="W970" s="335"/>
      <c r="X970" s="335"/>
    </row>
    <row r="971" spans="2:24" x14ac:dyDescent="0.35">
      <c r="B971" s="334"/>
      <c r="C971" s="335"/>
      <c r="D971" s="336"/>
      <c r="E971" s="336"/>
      <c r="F971" s="335"/>
      <c r="G971" s="335"/>
      <c r="H971" s="335"/>
      <c r="I971" s="335"/>
      <c r="J971" s="335"/>
      <c r="K971" s="335"/>
      <c r="L971" s="335"/>
      <c r="M971" s="335"/>
      <c r="N971" s="335"/>
      <c r="O971" s="335"/>
      <c r="P971" s="335"/>
      <c r="Q971" s="335"/>
      <c r="R971" s="335"/>
      <c r="S971" s="335"/>
      <c r="T971" s="335"/>
      <c r="U971" s="335"/>
      <c r="V971" s="335"/>
      <c r="W971" s="335"/>
      <c r="X971" s="335"/>
    </row>
    <row r="972" spans="2:24" x14ac:dyDescent="0.35">
      <c r="B972" s="334"/>
      <c r="C972" s="335"/>
      <c r="D972" s="336"/>
      <c r="E972" s="336"/>
      <c r="F972" s="335"/>
      <c r="G972" s="335"/>
      <c r="H972" s="335"/>
      <c r="I972" s="335"/>
      <c r="J972" s="335"/>
      <c r="K972" s="335"/>
      <c r="L972" s="335"/>
      <c r="M972" s="335"/>
      <c r="N972" s="335"/>
      <c r="O972" s="335"/>
      <c r="P972" s="335"/>
      <c r="Q972" s="335"/>
      <c r="R972" s="335"/>
      <c r="S972" s="335"/>
      <c r="T972" s="335"/>
      <c r="U972" s="335"/>
      <c r="V972" s="335"/>
      <c r="W972" s="335"/>
      <c r="X972" s="335"/>
    </row>
    <row r="973" spans="2:24" x14ac:dyDescent="0.35">
      <c r="B973" s="334"/>
      <c r="C973" s="335"/>
      <c r="D973" s="336"/>
      <c r="E973" s="336"/>
      <c r="F973" s="335"/>
      <c r="G973" s="335"/>
      <c r="H973" s="335"/>
      <c r="I973" s="335"/>
      <c r="J973" s="335"/>
      <c r="K973" s="335"/>
      <c r="L973" s="335"/>
      <c r="M973" s="335"/>
      <c r="N973" s="335"/>
      <c r="O973" s="335"/>
      <c r="P973" s="335"/>
      <c r="Q973" s="335"/>
      <c r="R973" s="335"/>
      <c r="S973" s="335"/>
      <c r="T973" s="335"/>
      <c r="U973" s="335"/>
      <c r="V973" s="335"/>
      <c r="W973" s="335"/>
      <c r="X973" s="335"/>
    </row>
    <row r="974" spans="2:24" x14ac:dyDescent="0.35">
      <c r="B974" s="334"/>
      <c r="C974" s="335"/>
      <c r="D974" s="336"/>
      <c r="E974" s="336"/>
      <c r="F974" s="335"/>
      <c r="G974" s="335"/>
      <c r="H974" s="335"/>
      <c r="I974" s="335"/>
      <c r="J974" s="335"/>
      <c r="K974" s="335"/>
      <c r="L974" s="335"/>
      <c r="M974" s="335"/>
      <c r="N974" s="335"/>
      <c r="O974" s="335"/>
      <c r="P974" s="335"/>
      <c r="Q974" s="335"/>
      <c r="R974" s="335"/>
      <c r="S974" s="335"/>
      <c r="T974" s="335"/>
      <c r="U974" s="335"/>
      <c r="V974" s="335"/>
      <c r="W974" s="335"/>
      <c r="X974" s="335"/>
    </row>
    <row r="975" spans="2:24" x14ac:dyDescent="0.35">
      <c r="B975" s="334"/>
      <c r="C975" s="335"/>
      <c r="D975" s="336"/>
      <c r="E975" s="336"/>
      <c r="F975" s="335"/>
      <c r="G975" s="335"/>
      <c r="H975" s="335"/>
      <c r="I975" s="335"/>
      <c r="J975" s="335"/>
      <c r="K975" s="335"/>
      <c r="L975" s="335"/>
      <c r="M975" s="335"/>
      <c r="N975" s="335"/>
      <c r="O975" s="335"/>
      <c r="P975" s="335"/>
      <c r="Q975" s="335"/>
      <c r="R975" s="335"/>
      <c r="S975" s="335"/>
      <c r="T975" s="335"/>
      <c r="U975" s="335"/>
      <c r="V975" s="335"/>
      <c r="W975" s="335"/>
      <c r="X975" s="335"/>
    </row>
    <row r="976" spans="2:24" x14ac:dyDescent="0.35">
      <c r="B976" s="334"/>
      <c r="C976" s="335"/>
      <c r="D976" s="336"/>
      <c r="E976" s="336"/>
      <c r="F976" s="335"/>
      <c r="G976" s="335"/>
      <c r="H976" s="335"/>
      <c r="I976" s="335"/>
      <c r="J976" s="335"/>
      <c r="K976" s="335"/>
      <c r="L976" s="335"/>
      <c r="M976" s="335"/>
      <c r="N976" s="335"/>
      <c r="O976" s="335"/>
      <c r="P976" s="335"/>
      <c r="Q976" s="335"/>
      <c r="R976" s="335"/>
      <c r="S976" s="335"/>
      <c r="T976" s="335"/>
      <c r="U976" s="335"/>
      <c r="V976" s="335"/>
      <c r="W976" s="335"/>
      <c r="X976" s="335"/>
    </row>
    <row r="977" spans="2:24" x14ac:dyDescent="0.35">
      <c r="B977" s="334"/>
      <c r="C977" s="335"/>
      <c r="D977" s="336"/>
      <c r="E977" s="336"/>
      <c r="F977" s="335"/>
      <c r="G977" s="335"/>
      <c r="H977" s="335"/>
      <c r="I977" s="335"/>
      <c r="J977" s="335"/>
      <c r="K977" s="335"/>
      <c r="L977" s="335"/>
      <c r="M977" s="335"/>
      <c r="N977" s="335"/>
      <c r="O977" s="335"/>
      <c r="P977" s="335"/>
      <c r="Q977" s="335"/>
      <c r="R977" s="335"/>
      <c r="S977" s="335"/>
      <c r="T977" s="335"/>
      <c r="U977" s="335"/>
      <c r="V977" s="335"/>
      <c r="W977" s="335"/>
      <c r="X977" s="335"/>
    </row>
    <row r="978" spans="2:24" x14ac:dyDescent="0.35">
      <c r="B978" s="334"/>
      <c r="C978" s="335"/>
      <c r="D978" s="336"/>
      <c r="E978" s="336"/>
      <c r="F978" s="335"/>
      <c r="G978" s="335"/>
      <c r="H978" s="335"/>
      <c r="I978" s="335"/>
      <c r="J978" s="335"/>
      <c r="K978" s="335"/>
      <c r="L978" s="335"/>
      <c r="M978" s="335"/>
      <c r="N978" s="335"/>
      <c r="O978" s="335"/>
      <c r="P978" s="335"/>
      <c r="Q978" s="335"/>
      <c r="R978" s="335"/>
      <c r="S978" s="335"/>
      <c r="T978" s="335"/>
      <c r="U978" s="335"/>
      <c r="V978" s="335"/>
      <c r="W978" s="335"/>
      <c r="X978" s="335"/>
    </row>
    <row r="979" spans="2:24" x14ac:dyDescent="0.35">
      <c r="B979" s="334"/>
      <c r="C979" s="335"/>
      <c r="D979" s="336"/>
      <c r="E979" s="336"/>
      <c r="F979" s="335"/>
      <c r="G979" s="335"/>
      <c r="H979" s="335"/>
      <c r="I979" s="335"/>
      <c r="J979" s="335"/>
      <c r="K979" s="335"/>
      <c r="L979" s="335"/>
      <c r="M979" s="335"/>
      <c r="N979" s="335"/>
      <c r="O979" s="335"/>
      <c r="P979" s="335"/>
      <c r="Q979" s="335"/>
      <c r="R979" s="335"/>
      <c r="S979" s="335"/>
      <c r="T979" s="335"/>
      <c r="U979" s="335"/>
      <c r="V979" s="335"/>
      <c r="W979" s="335"/>
      <c r="X979" s="335"/>
    </row>
    <row r="980" spans="2:24" x14ac:dyDescent="0.35">
      <c r="B980" s="334"/>
      <c r="C980" s="335"/>
      <c r="D980" s="336"/>
      <c r="E980" s="336"/>
      <c r="F980" s="335"/>
      <c r="G980" s="335"/>
      <c r="H980" s="335"/>
      <c r="I980" s="335"/>
      <c r="J980" s="335"/>
      <c r="K980" s="335"/>
      <c r="L980" s="335"/>
      <c r="M980" s="335"/>
      <c r="N980" s="335"/>
      <c r="O980" s="335"/>
      <c r="P980" s="335"/>
      <c r="Q980" s="335"/>
      <c r="R980" s="335"/>
      <c r="S980" s="335"/>
      <c r="T980" s="335"/>
      <c r="U980" s="335"/>
      <c r="V980" s="335"/>
      <c r="W980" s="335"/>
      <c r="X980" s="335"/>
    </row>
    <row r="981" spans="2:24" x14ac:dyDescent="0.35">
      <c r="B981" s="334"/>
      <c r="C981" s="335"/>
      <c r="D981" s="336"/>
      <c r="E981" s="336"/>
      <c r="F981" s="335"/>
      <c r="G981" s="335"/>
      <c r="H981" s="335"/>
      <c r="I981" s="335"/>
      <c r="J981" s="335"/>
      <c r="K981" s="335"/>
      <c r="L981" s="335"/>
      <c r="M981" s="335"/>
      <c r="N981" s="335"/>
      <c r="O981" s="335"/>
      <c r="P981" s="335"/>
      <c r="Q981" s="335"/>
      <c r="R981" s="335"/>
      <c r="S981" s="335"/>
      <c r="T981" s="335"/>
      <c r="U981" s="335"/>
      <c r="V981" s="335"/>
      <c r="W981" s="335"/>
      <c r="X981" s="335"/>
    </row>
    <row r="982" spans="2:24" x14ac:dyDescent="0.35">
      <c r="B982" s="334"/>
      <c r="C982" s="335"/>
      <c r="D982" s="336"/>
      <c r="E982" s="336"/>
      <c r="F982" s="335"/>
      <c r="G982" s="335"/>
      <c r="H982" s="335"/>
      <c r="I982" s="335"/>
      <c r="J982" s="335"/>
      <c r="K982" s="335"/>
      <c r="L982" s="335"/>
      <c r="M982" s="335"/>
      <c r="N982" s="335"/>
      <c r="O982" s="335"/>
      <c r="P982" s="335"/>
      <c r="Q982" s="335"/>
      <c r="R982" s="335"/>
      <c r="S982" s="335"/>
      <c r="T982" s="335"/>
      <c r="U982" s="335"/>
      <c r="V982" s="335"/>
      <c r="W982" s="335"/>
      <c r="X982" s="335"/>
    </row>
    <row r="983" spans="2:24" x14ac:dyDescent="0.35">
      <c r="B983" s="334"/>
      <c r="C983" s="335"/>
      <c r="D983" s="336"/>
      <c r="E983" s="336"/>
      <c r="F983" s="335"/>
      <c r="G983" s="335"/>
      <c r="H983" s="335"/>
      <c r="I983" s="335"/>
      <c r="J983" s="335"/>
      <c r="K983" s="335"/>
      <c r="L983" s="335"/>
      <c r="M983" s="335"/>
      <c r="N983" s="335"/>
      <c r="O983" s="335"/>
      <c r="P983" s="335"/>
      <c r="Q983" s="335"/>
      <c r="R983" s="335"/>
      <c r="S983" s="335"/>
      <c r="T983" s="335"/>
      <c r="U983" s="335"/>
      <c r="V983" s="335"/>
      <c r="W983" s="335"/>
      <c r="X983" s="335"/>
    </row>
    <row r="984" spans="2:24" x14ac:dyDescent="0.35">
      <c r="B984" s="334"/>
      <c r="C984" s="335"/>
      <c r="D984" s="336"/>
      <c r="E984" s="336"/>
      <c r="F984" s="335"/>
      <c r="G984" s="335"/>
      <c r="H984" s="335"/>
      <c r="I984" s="335"/>
      <c r="J984" s="335"/>
      <c r="K984" s="335"/>
      <c r="L984" s="335"/>
      <c r="M984" s="335"/>
      <c r="N984" s="335"/>
      <c r="O984" s="335"/>
      <c r="P984" s="335"/>
      <c r="Q984" s="335"/>
      <c r="R984" s="335"/>
      <c r="S984" s="335"/>
      <c r="T984" s="335"/>
      <c r="U984" s="335"/>
      <c r="V984" s="335"/>
      <c r="W984" s="335"/>
      <c r="X984" s="335"/>
    </row>
    <row r="985" spans="2:24" x14ac:dyDescent="0.35">
      <c r="B985" s="334"/>
      <c r="C985" s="335"/>
      <c r="D985" s="336"/>
      <c r="E985" s="336"/>
      <c r="F985" s="335"/>
      <c r="G985" s="335"/>
      <c r="H985" s="335"/>
      <c r="I985" s="335"/>
      <c r="J985" s="335"/>
      <c r="K985" s="335"/>
      <c r="L985" s="335"/>
      <c r="M985" s="335"/>
      <c r="N985" s="335"/>
      <c r="O985" s="335"/>
      <c r="P985" s="335"/>
      <c r="Q985" s="335"/>
      <c r="R985" s="335"/>
      <c r="S985" s="335"/>
      <c r="T985" s="335"/>
      <c r="U985" s="335"/>
      <c r="V985" s="335"/>
      <c r="W985" s="335"/>
      <c r="X985" s="335"/>
    </row>
    <row r="986" spans="2:24" x14ac:dyDescent="0.35">
      <c r="B986" s="334"/>
      <c r="C986" s="335"/>
      <c r="D986" s="336"/>
      <c r="E986" s="336"/>
      <c r="F986" s="335"/>
      <c r="G986" s="335"/>
      <c r="H986" s="335"/>
      <c r="I986" s="335"/>
      <c r="J986" s="335"/>
      <c r="K986" s="335"/>
      <c r="L986" s="335"/>
      <c r="M986" s="335"/>
      <c r="N986" s="335"/>
      <c r="O986" s="335"/>
      <c r="P986" s="335"/>
      <c r="Q986" s="335"/>
      <c r="R986" s="335"/>
      <c r="S986" s="335"/>
      <c r="T986" s="335"/>
      <c r="U986" s="335"/>
      <c r="V986" s="335"/>
      <c r="W986" s="335"/>
      <c r="X986" s="335"/>
    </row>
    <row r="987" spans="2:24" x14ac:dyDescent="0.35">
      <c r="B987" s="334"/>
      <c r="C987" s="335"/>
      <c r="D987" s="336"/>
      <c r="E987" s="336"/>
      <c r="F987" s="335"/>
      <c r="G987" s="335"/>
      <c r="H987" s="335"/>
      <c r="I987" s="335"/>
      <c r="J987" s="335"/>
      <c r="K987" s="335"/>
      <c r="L987" s="335"/>
      <c r="M987" s="335"/>
      <c r="N987" s="335"/>
      <c r="O987" s="335"/>
      <c r="P987" s="335"/>
      <c r="Q987" s="335"/>
      <c r="R987" s="335"/>
      <c r="S987" s="335"/>
      <c r="T987" s="335"/>
      <c r="U987" s="335"/>
      <c r="V987" s="335"/>
      <c r="W987" s="335"/>
      <c r="X987" s="335"/>
    </row>
    <row r="988" spans="2:24" x14ac:dyDescent="0.35">
      <c r="B988" s="334"/>
      <c r="C988" s="335"/>
      <c r="D988" s="336"/>
      <c r="E988" s="336"/>
      <c r="F988" s="335"/>
      <c r="G988" s="335"/>
      <c r="H988" s="335"/>
      <c r="I988" s="335"/>
      <c r="J988" s="335"/>
      <c r="K988" s="335"/>
      <c r="L988" s="335"/>
      <c r="M988" s="335"/>
      <c r="N988" s="335"/>
      <c r="O988" s="335"/>
      <c r="P988" s="335"/>
      <c r="Q988" s="335"/>
      <c r="R988" s="335"/>
      <c r="S988" s="335"/>
      <c r="T988" s="335"/>
      <c r="U988" s="335"/>
      <c r="V988" s="335"/>
      <c r="W988" s="335"/>
      <c r="X988" s="335"/>
    </row>
    <row r="989" spans="2:24" x14ac:dyDescent="0.35">
      <c r="B989" s="334"/>
      <c r="C989" s="335"/>
      <c r="D989" s="336"/>
      <c r="E989" s="336"/>
      <c r="F989" s="335"/>
      <c r="G989" s="335"/>
      <c r="H989" s="335"/>
      <c r="I989" s="335"/>
      <c r="J989" s="335"/>
      <c r="K989" s="335"/>
      <c r="L989" s="335"/>
      <c r="M989" s="335"/>
      <c r="N989" s="335"/>
      <c r="O989" s="335"/>
      <c r="P989" s="335"/>
      <c r="Q989" s="335"/>
      <c r="R989" s="335"/>
      <c r="S989" s="335"/>
      <c r="T989" s="335"/>
      <c r="U989" s="335"/>
      <c r="V989" s="335"/>
      <c r="W989" s="335"/>
      <c r="X989" s="335"/>
    </row>
    <row r="990" spans="2:24" x14ac:dyDescent="0.35">
      <c r="B990" s="334"/>
      <c r="C990" s="335"/>
      <c r="D990" s="336"/>
      <c r="E990" s="336"/>
      <c r="F990" s="335"/>
      <c r="G990" s="335"/>
      <c r="H990" s="335"/>
      <c r="I990" s="335"/>
      <c r="J990" s="335"/>
      <c r="K990" s="335"/>
      <c r="L990" s="335"/>
      <c r="M990" s="335"/>
      <c r="N990" s="335"/>
      <c r="O990" s="335"/>
      <c r="P990" s="335"/>
      <c r="Q990" s="335"/>
      <c r="R990" s="335"/>
      <c r="S990" s="335"/>
      <c r="T990" s="335"/>
      <c r="U990" s="335"/>
      <c r="V990" s="335"/>
      <c r="W990" s="335"/>
      <c r="X990" s="335"/>
    </row>
    <row r="991" spans="2:24" x14ac:dyDescent="0.35">
      <c r="B991" s="334"/>
      <c r="C991" s="335"/>
      <c r="D991" s="336"/>
      <c r="E991" s="336"/>
      <c r="F991" s="335"/>
      <c r="G991" s="335"/>
      <c r="H991" s="335"/>
      <c r="I991" s="335"/>
      <c r="J991" s="335"/>
      <c r="K991" s="335"/>
      <c r="L991" s="335"/>
      <c r="M991" s="335"/>
      <c r="N991" s="335"/>
      <c r="O991" s="335"/>
      <c r="P991" s="335"/>
      <c r="Q991" s="335"/>
      <c r="R991" s="335"/>
      <c r="S991" s="335"/>
      <c r="T991" s="335"/>
      <c r="U991" s="335"/>
      <c r="V991" s="335"/>
      <c r="W991" s="335"/>
      <c r="X991" s="335"/>
    </row>
    <row r="992" spans="2:24" x14ac:dyDescent="0.35">
      <c r="B992" s="334"/>
      <c r="C992" s="335"/>
      <c r="D992" s="336"/>
      <c r="E992" s="336"/>
      <c r="F992" s="335"/>
      <c r="G992" s="335"/>
      <c r="H992" s="335"/>
      <c r="I992" s="335"/>
      <c r="J992" s="335"/>
      <c r="K992" s="335"/>
      <c r="L992" s="335"/>
      <c r="M992" s="335"/>
      <c r="N992" s="335"/>
      <c r="O992" s="335"/>
      <c r="P992" s="335"/>
      <c r="Q992" s="335"/>
      <c r="R992" s="335"/>
      <c r="S992" s="335"/>
      <c r="T992" s="335"/>
      <c r="U992" s="335"/>
      <c r="V992" s="335"/>
      <c r="W992" s="335"/>
      <c r="X992" s="335"/>
    </row>
  </sheetData>
  <mergeCells count="31">
    <mergeCell ref="R1:S1"/>
    <mergeCell ref="B2:S2"/>
    <mergeCell ref="B3:S3"/>
    <mergeCell ref="R4:S4"/>
    <mergeCell ref="B5:B7"/>
    <mergeCell ref="C5:C7"/>
    <mergeCell ref="D5:E5"/>
    <mergeCell ref="F5:F7"/>
    <mergeCell ref="G5:G7"/>
    <mergeCell ref="H5:R5"/>
    <mergeCell ref="B89:K89"/>
    <mergeCell ref="S5:S7"/>
    <mergeCell ref="D6:D7"/>
    <mergeCell ref="E6:E7"/>
    <mergeCell ref="H6:H7"/>
    <mergeCell ref="I6:I7"/>
    <mergeCell ref="J6:J7"/>
    <mergeCell ref="K6:K7"/>
    <mergeCell ref="L6:L7"/>
    <mergeCell ref="M6:M7"/>
    <mergeCell ref="N6:N7"/>
    <mergeCell ref="O6:O7"/>
    <mergeCell ref="P6:P7"/>
    <mergeCell ref="Q6:Q7"/>
    <mergeCell ref="R6:R7"/>
    <mergeCell ref="B88:K88"/>
    <mergeCell ref="B91:B93"/>
    <mergeCell ref="C91:C93"/>
    <mergeCell ref="F91:F93"/>
    <mergeCell ref="K91:K93"/>
    <mergeCell ref="S91:S93"/>
  </mergeCells>
  <pageMargins left="0" right="0" top="0" bottom="0" header="0" footer="0"/>
  <pageSetup paperSize="9" scale="59" orientation="landscape" verticalDpi="0"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CĐNSĐP - 15</vt:lpstr>
      <vt:lpstr>THU_ NSĐP -16</vt:lpstr>
      <vt:lpstr>DU TOAN CHI NS THEO LV-34</vt:lpstr>
      <vt:lpstr>TH CHI 2025- Biểu số 01</vt:lpstr>
      <vt:lpstr>TM</vt:lpstr>
      <vt:lpstr>Biểu 35</vt:lpstr>
      <vt:lpstr>Biểu 36</vt:lpstr>
      <vt:lpstr>Biểu 37</vt:lpstr>
      <vt:lpstr>TM GIÁO DỤC</vt:lpstr>
      <vt:lpstr>CTMTQG</vt:lpstr>
      <vt:lpstr>Vốn SNDTTS</vt:lpstr>
      <vt:lpstr>SNGN</vt:lpstr>
      <vt:lpstr>SNNTM</vt:lpstr>
      <vt:lpstr>Biểu 45</vt:lpstr>
      <vt:lpstr>'Biểu 35'!chuong_phuluc_35_name</vt:lpstr>
      <vt:lpstr>'Biểu 36'!chuong_phuluc_36_name</vt:lpstr>
      <vt:lpstr>'Biểu 37'!chuong_phuluc_37_name</vt:lpstr>
      <vt:lpstr>'Biểu 45'!chuong_phuluc_45_name</vt:lpstr>
      <vt:lpstr>'Biểu 37'!Print_Area</vt:lpstr>
      <vt:lpstr>SNGN!Print_Area</vt:lpstr>
      <vt:lpstr>'Biểu 35'!Print_Titles</vt:lpstr>
      <vt:lpstr>'CĐNSĐP - 15'!Print_Titles</vt:lpstr>
      <vt:lpstr>'DU TOAN CHI NS THEO LV-34'!Print_Titles</vt:lpstr>
      <vt:lpstr>'TH CHI 2025- Biểu số 01'!Print_Titles</vt:lpstr>
      <vt:lpstr>'THU_ NSĐP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hien</dc:creator>
  <cp:lastModifiedBy>DELL</cp:lastModifiedBy>
  <cp:lastPrinted>2025-10-03T01:01:34Z</cp:lastPrinted>
  <dcterms:created xsi:type="dcterms:W3CDTF">2017-06-24T08:14:12Z</dcterms:created>
  <dcterms:modified xsi:type="dcterms:W3CDTF">2025-10-04T14:34:27Z</dcterms:modified>
</cp:coreProperties>
</file>